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eowan\Documents\Dropbox\Files part time 同学分享文件\20200420 Reformating\2003139 Andrew Flies 879735\"/>
    </mc:Choice>
  </mc:AlternateContent>
  <xr:revisionPtr revIDLastSave="0" documentId="13_ncr:1_{9C4CB773-47CF-417A-B766-FACEC5FE26CF}" xr6:coauthVersionLast="45" xr6:coauthVersionMax="45" xr10:uidLastSave="{00000000-0000-0000-0000-000000000000}"/>
  <bookViews>
    <workbookView xWindow="-110" yWindow="-110" windowWidth="19420" windowHeight="10420" firstSheet="3" xr2:uid="{605A2A8B-1460-444D-8615-23F5F92EAD31}"/>
  </bookViews>
  <sheets>
    <sheet name="1_Insert_PCR" sheetId="3" r:id="rId1"/>
    <sheet name="2_Plasmid_Digest" sheetId="6" r:id="rId2"/>
    <sheet name="3_Plasmid_Assembly" sheetId="4" r:id="rId3"/>
    <sheet name="4_Colony_PCR" sheetId="10" r:id="rId4"/>
    <sheet name="5_Plasmid_sequencing" sheetId="8" r:id="rId5"/>
    <sheet name="6_Transfection" sheetId="7" r:id="rId6"/>
    <sheet name="7_Flow_Cytometry"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1" i="11" l="1"/>
  <c r="P130" i="11"/>
  <c r="P129" i="11"/>
  <c r="P128" i="11"/>
  <c r="E92" i="11"/>
  <c r="E91" i="11"/>
  <c r="E90" i="11"/>
  <c r="E93" i="11"/>
  <c r="H90" i="11"/>
  <c r="I90" i="11"/>
  <c r="J90" i="11"/>
  <c r="A129" i="11"/>
  <c r="A130" i="11"/>
  <c r="A131" i="11"/>
  <c r="H92" i="11"/>
  <c r="I92" i="11"/>
  <c r="J92" i="11"/>
  <c r="H91" i="11"/>
  <c r="I91" i="11"/>
  <c r="J91" i="11"/>
  <c r="K62" i="11"/>
  <c r="K56" i="11"/>
  <c r="F17" i="10"/>
  <c r="F16" i="10"/>
  <c r="F15" i="10"/>
  <c r="F14" i="10"/>
  <c r="E19" i="10"/>
  <c r="F18" i="10"/>
  <c r="F29" i="8"/>
  <c r="F28" i="8"/>
  <c r="F26" i="8"/>
  <c r="F25" i="8"/>
  <c r="D29" i="8"/>
  <c r="D28" i="8"/>
  <c r="D26" i="8"/>
  <c r="D25" i="8"/>
  <c r="E15" i="8"/>
  <c r="E14" i="8"/>
  <c r="E13" i="8"/>
  <c r="E12" i="8"/>
  <c r="E11" i="8"/>
  <c r="E10" i="8"/>
  <c r="E9" i="8"/>
  <c r="E8" i="8"/>
  <c r="E7" i="8"/>
  <c r="E6" i="8"/>
  <c r="E5" i="8"/>
  <c r="E4" i="8"/>
  <c r="I15" i="8"/>
  <c r="L15" i="8"/>
  <c r="I14" i="8"/>
  <c r="L14" i="8"/>
  <c r="I13" i="8"/>
  <c r="L13" i="8"/>
  <c r="I12" i="8"/>
  <c r="L12" i="8"/>
  <c r="I11" i="8"/>
  <c r="I10" i="8"/>
  <c r="L10" i="8"/>
  <c r="I9" i="8"/>
  <c r="L9" i="8"/>
  <c r="I8" i="8"/>
  <c r="L8" i="8"/>
  <c r="I7" i="8"/>
  <c r="L7" i="8"/>
  <c r="I6" i="8"/>
  <c r="L6" i="8"/>
  <c r="I5" i="8"/>
  <c r="L5" i="8"/>
  <c r="I4" i="8"/>
  <c r="L4" i="8"/>
  <c r="L11" i="8"/>
  <c r="I63" i="7"/>
  <c r="S35" i="7"/>
  <c r="R35" i="7"/>
  <c r="D23" i="7"/>
  <c r="B22" i="7"/>
  <c r="E19" i="7"/>
  <c r="C19" i="7"/>
  <c r="H19" i="7"/>
  <c r="M19" i="7"/>
  <c r="E18" i="7"/>
  <c r="F17" i="7"/>
  <c r="E16" i="7"/>
  <c r="B15" i="7"/>
  <c r="D13" i="7"/>
  <c r="E13" i="7"/>
  <c r="I11" i="7"/>
  <c r="E11" i="7"/>
  <c r="E10" i="7"/>
  <c r="F10" i="7"/>
  <c r="J7" i="7"/>
  <c r="O7" i="7"/>
  <c r="O19" i="7"/>
  <c r="H7" i="7"/>
  <c r="M7" i="7"/>
  <c r="F7" i="7"/>
  <c r="K7" i="7"/>
  <c r="J6" i="7"/>
  <c r="O6" i="7"/>
  <c r="O18" i="7"/>
  <c r="F6" i="7"/>
  <c r="F18" i="7"/>
  <c r="K5" i="7"/>
  <c r="P5" i="7"/>
  <c r="J4" i="7"/>
  <c r="D25" i="7"/>
  <c r="I25" i="7"/>
  <c r="N25" i="7"/>
  <c r="J16" i="7"/>
  <c r="O4" i="7"/>
  <c r="O16" i="7"/>
  <c r="J11" i="7"/>
  <c r="K11" i="7"/>
  <c r="N11" i="7"/>
  <c r="P17" i="7"/>
  <c r="J18" i="7"/>
  <c r="K19" i="7"/>
  <c r="P7" i="7"/>
  <c r="P19" i="7"/>
  <c r="I23" i="7"/>
  <c r="J23" i="7"/>
  <c r="E12" i="7"/>
  <c r="F13" i="7"/>
  <c r="F11" i="7"/>
  <c r="I13" i="7"/>
  <c r="N13" i="7"/>
  <c r="K17" i="7"/>
  <c r="J19" i="7"/>
  <c r="E23" i="7"/>
  <c r="F23" i="7"/>
  <c r="F19" i="7"/>
  <c r="K6" i="7"/>
  <c r="J25" i="7"/>
  <c r="K25" i="7"/>
  <c r="J13" i="7"/>
  <c r="K13" i="7"/>
  <c r="E25" i="7"/>
  <c r="E24" i="7"/>
  <c r="F24" i="7"/>
  <c r="J10" i="7"/>
  <c r="K10" i="7"/>
  <c r="K18" i="7"/>
  <c r="P6" i="7"/>
  <c r="P18" i="7"/>
  <c r="N23" i="7"/>
  <c r="O13" i="7"/>
  <c r="O11" i="7"/>
  <c r="E22" i="7"/>
  <c r="F22" i="7"/>
  <c r="S13" i="7"/>
  <c r="F12" i="7"/>
  <c r="J22" i="7"/>
  <c r="K22" i="7"/>
  <c r="K23" i="7"/>
  <c r="S25" i="7"/>
  <c r="F25" i="7"/>
  <c r="J12" i="7"/>
  <c r="K12" i="7"/>
  <c r="J24" i="7"/>
  <c r="O12" i="7"/>
  <c r="P12" i="7"/>
  <c r="P13" i="7"/>
  <c r="O23" i="7"/>
  <c r="O25" i="7"/>
  <c r="O10" i="7"/>
  <c r="P10" i="7"/>
  <c r="P11" i="7"/>
  <c r="R12" i="7"/>
  <c r="R24" i="7"/>
  <c r="R34" i="7"/>
  <c r="D65" i="7"/>
  <c r="E65" i="7"/>
  <c r="K24" i="7"/>
  <c r="O24" i="7"/>
  <c r="P24" i="7"/>
  <c r="P25" i="7"/>
  <c r="O22" i="7"/>
  <c r="P22" i="7"/>
  <c r="P23" i="7"/>
  <c r="S34" i="7"/>
  <c r="H65" i="7"/>
  <c r="I65" i="7"/>
  <c r="M8" i="6"/>
  <c r="K8" i="6"/>
  <c r="N8" i="6"/>
  <c r="J8" i="6"/>
  <c r="I8" i="6"/>
  <c r="L8" i="6"/>
  <c r="N7" i="6"/>
  <c r="M7" i="6"/>
  <c r="J7" i="6"/>
  <c r="I7" i="6"/>
  <c r="L7" i="6"/>
  <c r="M6" i="6"/>
  <c r="K6" i="6"/>
  <c r="N6" i="6"/>
  <c r="J6" i="6"/>
  <c r="I6" i="6"/>
  <c r="N5" i="6"/>
  <c r="M5" i="6"/>
  <c r="J5" i="6"/>
  <c r="I5" i="6"/>
  <c r="L5" i="6"/>
  <c r="L6" i="6"/>
  <c r="O23" i="4"/>
  <c r="N12" i="4"/>
  <c r="S12" i="4"/>
  <c r="L12" i="4"/>
  <c r="O12" i="4"/>
  <c r="T12" i="4"/>
  <c r="N11" i="4"/>
  <c r="S11" i="4"/>
  <c r="V11" i="4"/>
  <c r="A11" i="4"/>
  <c r="A12" i="4"/>
  <c r="V10" i="4"/>
  <c r="N10" i="4"/>
  <c r="V12" i="4"/>
  <c r="G13" i="3"/>
  <c r="F13" i="3"/>
  <c r="E13" i="3"/>
  <c r="G12" i="3"/>
  <c r="F12" i="3"/>
  <c r="E12" i="3"/>
  <c r="D11" i="3"/>
  <c r="G11" i="3"/>
  <c r="L7" i="3"/>
  <c r="M7" i="3"/>
  <c r="L6" i="3"/>
  <c r="I6" i="3"/>
  <c r="M6" i="3"/>
  <c r="D10" i="3"/>
  <c r="A6" i="3"/>
  <c r="A7" i="3"/>
  <c r="L5" i="3"/>
  <c r="D14" i="3"/>
  <c r="E14" i="3"/>
  <c r="F14" i="3"/>
  <c r="M5" i="3"/>
  <c r="G10" i="3"/>
  <c r="F10" i="3"/>
  <c r="E10" i="3"/>
  <c r="E15" i="3"/>
  <c r="D15" i="3"/>
  <c r="G14" i="3"/>
  <c r="E11" i="3"/>
  <c r="F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Flies</author>
  </authors>
  <commentList>
    <comment ref="D127" authorId="0" shapeId="0" xr:uid="{5C44BB1E-42C7-4D9A-B3E4-BD08561E3E43}">
      <text>
        <r>
          <rPr>
            <b/>
            <sz val="9"/>
            <color indexed="81"/>
            <rFont val="Tahoma"/>
            <family val="2"/>
          </rPr>
          <t>Andrew Flies:</t>
        </r>
        <r>
          <rPr>
            <sz val="9"/>
            <color indexed="81"/>
            <rFont val="Tahoma"/>
            <family val="2"/>
          </rPr>
          <t xml:space="preserve">
</t>
        </r>
      </text>
    </comment>
  </commentList>
</comments>
</file>

<file path=xl/sharedStrings.xml><?xml version="1.0" encoding="utf-8"?>
<sst xmlns="http://schemas.openxmlformats.org/spreadsheetml/2006/main" count="918" uniqueCount="592">
  <si>
    <t>tube</t>
  </si>
  <si>
    <t>DNA</t>
  </si>
  <si>
    <t>target</t>
  </si>
  <si>
    <t>fw_primer</t>
  </si>
  <si>
    <t>rev-primer</t>
  </si>
  <si>
    <t>dna.conc (ng/ul)</t>
  </si>
  <si>
    <t>primer.conc (uM)</t>
  </si>
  <si>
    <t>total.vol (ul)</t>
  </si>
  <si>
    <t>total primer vol. (ul)</t>
  </si>
  <si>
    <t>dna (ng)</t>
  </si>
  <si>
    <t>dna (ul)</t>
  </si>
  <si>
    <t>readymix</t>
  </si>
  <si>
    <t>water (ul)</t>
  </si>
  <si>
    <t>expected_size</t>
  </si>
  <si>
    <t>anneal_temp</t>
  </si>
  <si>
    <t>water</t>
  </si>
  <si>
    <t>NA</t>
  </si>
  <si>
    <t>70-60 by 1, 65 30x</t>
  </si>
  <si>
    <t>Lymph node cDNA</t>
  </si>
  <si>
    <t>Peripheral blood cDNA</t>
  </si>
  <si>
    <t>1x</t>
  </si>
  <si>
    <t>ddH20</t>
  </si>
  <si>
    <t>primer 1</t>
  </si>
  <si>
    <t>primer 2</t>
  </si>
  <si>
    <t>Readymix</t>
  </si>
  <si>
    <t>Total</t>
  </si>
  <si>
    <t>Get ice and setup reaction as cold as possible</t>
  </si>
  <si>
    <t>Dilute template DNA 10 ng/ul with clean water</t>
  </si>
  <si>
    <t>Label mixing tubes</t>
  </si>
  <si>
    <t>No. of cycles</t>
  </si>
  <si>
    <t>Temp (˚C)</t>
  </si>
  <si>
    <t>Time (sec)</t>
  </si>
  <si>
    <t>Label PCR tubes</t>
  </si>
  <si>
    <t>Stage 1</t>
  </si>
  <si>
    <t>Initial denature</t>
  </si>
  <si>
    <t>3 mins</t>
  </si>
  <si>
    <t>Add water to mixing tubes</t>
  </si>
  <si>
    <t>Stage 2</t>
  </si>
  <si>
    <t>Denature</t>
  </si>
  <si>
    <t>15 sec</t>
  </si>
  <si>
    <t>Add forward primers to mixing tubes</t>
  </si>
  <si>
    <t>Anneal</t>
  </si>
  <si>
    <t>see above</t>
  </si>
  <si>
    <t>Add reverse primers to mixing tubes</t>
  </si>
  <si>
    <t>Extension</t>
  </si>
  <si>
    <t>45 sec</t>
  </si>
  <si>
    <t>Add readymix to mixing tubes</t>
  </si>
  <si>
    <t>Stage 3</t>
  </si>
  <si>
    <t>Final Extension</t>
  </si>
  <si>
    <t>5 mins</t>
  </si>
  <si>
    <t>Add mix to PCR tubes</t>
  </si>
  <si>
    <t>Add DNA to PCR tubes</t>
  </si>
  <si>
    <t>Flick or pipet to mix</t>
  </si>
  <si>
    <t xml:space="preserve">Centrifuge </t>
  </si>
  <si>
    <t>Run PCR</t>
  </si>
  <si>
    <t>Length</t>
  </si>
  <si>
    <t>Conc (ng/ul)</t>
  </si>
  <si>
    <t>vector</t>
  </si>
  <si>
    <t>frag1</t>
  </si>
  <si>
    <t>frag2</t>
  </si>
  <si>
    <t>Vector (bp)</t>
  </si>
  <si>
    <t>Frag1 (bp)</t>
  </si>
  <si>
    <t>Frag2 (bp)</t>
  </si>
  <si>
    <t>V (ng/ul)</t>
  </si>
  <si>
    <t>F1 (ng/ul)</t>
  </si>
  <si>
    <t>F2 (ng/ul)</t>
  </si>
  <si>
    <t>vector (pmol)</t>
  </si>
  <si>
    <t>frag1 (pmol)</t>
  </si>
  <si>
    <t>frag2 (pmol)</t>
  </si>
  <si>
    <t>vector (ng)</t>
  </si>
  <si>
    <t>frag_1 (ng)</t>
  </si>
  <si>
    <t>frag_2 (ng)</t>
  </si>
  <si>
    <t>Total vol (uL)</t>
  </si>
  <si>
    <t>Gibnson 2x mastermix</t>
  </si>
  <si>
    <t>vector (ul)</t>
  </si>
  <si>
    <t>frag1 (ul)</t>
  </si>
  <si>
    <t>frag2 (ul)</t>
  </si>
  <si>
    <t>ddH2O</t>
  </si>
  <si>
    <t>NEBuilder + control</t>
  </si>
  <si>
    <t>?</t>
  </si>
  <si>
    <t>http://nebiocalculator.neb.com/</t>
  </si>
  <si>
    <t>Label PCR  and dilution tubes</t>
  </si>
  <si>
    <t>required mass insert (g) = desired insert/vector molar ratio x mass of vector (g) x ratio of insert to vector lengths</t>
  </si>
  <si>
    <t>Place PCR tubes on ice</t>
  </si>
  <si>
    <t>NEBuilder lot #</t>
  </si>
  <si>
    <t>*vector:insert ratio depends on size (if both similar sizes use 1:1)</t>
  </si>
  <si>
    <t>Add nuclease-free water to PCR tubes</t>
  </si>
  <si>
    <t>DH5a lot #</t>
  </si>
  <si>
    <t>Add  2x NEBuilder mastermix to tubes</t>
  </si>
  <si>
    <t>Date or water</t>
  </si>
  <si>
    <t>C1</t>
  </si>
  <si>
    <t>V1</t>
  </si>
  <si>
    <t>C2</t>
  </si>
  <si>
    <t>V2</t>
  </si>
  <si>
    <t>Dilute</t>
  </si>
  <si>
    <t>Using 1:3 ratio of vector:fragments</t>
  </si>
  <si>
    <t>ng/ul</t>
  </si>
  <si>
    <t>6.7 ul into 3.3 ul water</t>
  </si>
  <si>
    <t>Add vector to PCR tube</t>
  </si>
  <si>
    <t>Add fragment 1</t>
  </si>
  <si>
    <t>Incubate tubes at 50C for one hour</t>
  </si>
  <si>
    <t>Thaw cells on ice water for 10 minutes. Do not thaw longer than 10 minutes</t>
  </si>
  <si>
    <t>Transform tubes 1-3 using NEB DH5a with 2ul of rxn product</t>
  </si>
  <si>
    <t>Pipet 2ul 5x</t>
  </si>
  <si>
    <t>Gently flick tube 3-5x to mix DNA and bacteria</t>
  </si>
  <si>
    <t>Incubate on ice for at least 30-50 minutes</t>
  </si>
  <si>
    <t>Heat shock cells at 42° for 30 seconds in water bath (record if not using water bath). Do not mix</t>
  </si>
  <si>
    <t>Incubate on ice water for 2 minutes (record order)</t>
  </si>
  <si>
    <t>NOTE: The heat shock procedures need to be done rapidly (cold to hot to cold)</t>
  </si>
  <si>
    <t>Add 950 μL of SOC media to all other tubes</t>
  </si>
  <si>
    <t>Incubate at 37C for 60-90 minutes at 200 rpm. Tube should be horizontal. Make sure liquid is mixing</t>
  </si>
  <si>
    <t>Make sure LB + antibiotic plates are warm and dry</t>
  </si>
  <si>
    <t>Spread 100ul onto LB + antibiotics plates (plate A) for each assembly</t>
  </si>
  <si>
    <t>Spin remaining broth in tubes at 8000g for 30 seconds</t>
  </si>
  <si>
    <t>Resuspend in 100ul of residual media</t>
  </si>
  <si>
    <t>Spread the remaining 100ul on LB + antibiotic plates (plate B) for each assembly</t>
  </si>
  <si>
    <t>Incubate overnight at 37C</t>
  </si>
  <si>
    <t>Record colony numbers</t>
  </si>
  <si>
    <t>Tube</t>
  </si>
  <si>
    <t>Add directly after digest</t>
  </si>
  <si>
    <t>rxn volume</t>
  </si>
  <si>
    <t>enzyme1</t>
  </si>
  <si>
    <t>enzyme2</t>
  </si>
  <si>
    <t>cut_size</t>
  </si>
  <si>
    <t>template</t>
  </si>
  <si>
    <t>ug</t>
  </si>
  <si>
    <t>template conc. (ng/ul)</t>
  </si>
  <si>
    <t>template ul</t>
  </si>
  <si>
    <t>10x CutSmart ul</t>
  </si>
  <si>
    <t>enzyme1 ul</t>
  </si>
  <si>
    <t>AP buffer</t>
  </si>
  <si>
    <t>(AP) Antarctic Phosphatase (ul)</t>
  </si>
  <si>
    <t>NotI-HF</t>
  </si>
  <si>
    <t>Xmal</t>
  </si>
  <si>
    <t>SalI-HF</t>
  </si>
  <si>
    <t>NheI-HF</t>
  </si>
  <si>
    <t>NotI-HF  + SmaI will cut out the coding region for the target protein of interest (e.g. TNFRSF9)</t>
  </si>
  <si>
    <t>Add H20 to PCR tubes</t>
  </si>
  <si>
    <t>Add cutsmart buffer to PCR tubes</t>
  </si>
  <si>
    <t>Add enzyme 1</t>
  </si>
  <si>
    <t>Incubate overnight at ambient temp</t>
  </si>
  <si>
    <t>Incubate 15 minutes at 37C</t>
  </si>
  <si>
    <t>Incubate 20 minutes at 80C</t>
  </si>
  <si>
    <t>Cool to 4C</t>
  </si>
  <si>
    <t>Use antartic phosphatase to dephosphorylate vector.</t>
  </si>
  <si>
    <t>Add 6x AP buffer directly to digest</t>
  </si>
  <si>
    <t>Add AP directly to digest</t>
  </si>
  <si>
    <t>Incubate at 37C for one hour and/or overnight at ambient temperature (~20C)</t>
  </si>
  <si>
    <t>Heat inactivate at 80C for 2 minutes</t>
  </si>
  <si>
    <t>Add AP directly to digest (6x AP buffer + AP enzyme). One hour at 37C or overnight are ok</t>
  </si>
  <si>
    <t>In most cases run the the initial digest for 15-60 minutes at optimal temperature, then add AP and incubate O/N at RT</t>
  </si>
  <si>
    <t>Run all 60ul of digest on agarose gel</t>
  </si>
  <si>
    <t>Cut out correct gel band</t>
  </si>
  <si>
    <t>Purify DNA</t>
  </si>
  <si>
    <t>Check DNA concentration</t>
  </si>
  <si>
    <t>cRF0</t>
  </si>
  <si>
    <t>PEI</t>
  </si>
  <si>
    <t>Total vol/well (ul)</t>
  </si>
  <si>
    <t>Total vol/well (ml)</t>
  </si>
  <si>
    <r>
      <t xml:space="preserve">Total </t>
    </r>
    <r>
      <rPr>
        <b/>
        <u/>
        <sz val="10"/>
        <color theme="1"/>
        <rFont val="Times New Roman"/>
        <family val="1"/>
      </rPr>
      <t>wells</t>
    </r>
    <r>
      <rPr>
        <sz val="10"/>
        <color theme="1"/>
        <rFont val="Times New Roman"/>
        <family val="1"/>
      </rPr>
      <t xml:space="preserve"> to transfect</t>
    </r>
  </si>
  <si>
    <t>Tube A (DNA) voul (ul)</t>
  </si>
  <si>
    <t>Total transfection vol (ml)</t>
  </si>
  <si>
    <t>Tube B (PEI) vol (ul)</t>
  </si>
  <si>
    <t>Reagent</t>
  </si>
  <si>
    <t>Conc. (ug/ml)</t>
  </si>
  <si>
    <t>ug/well</t>
  </si>
  <si>
    <t>ul</t>
  </si>
  <si>
    <t>A</t>
  </si>
  <si>
    <t>-</t>
  </si>
  <si>
    <t>expression vector</t>
  </si>
  <si>
    <t>B</t>
  </si>
  <si>
    <t>Total transfection vol (ul)</t>
  </si>
  <si>
    <t>PEI =</t>
  </si>
  <si>
    <t>Add PEI to mastermix</t>
  </si>
  <si>
    <t>Mix by gently pipetting. Do not vortex</t>
  </si>
  <si>
    <r>
      <t xml:space="preserve">Mix by gently pipetting once. </t>
    </r>
    <r>
      <rPr>
        <b/>
        <sz val="10"/>
        <color theme="1"/>
        <rFont val="Times New Roman"/>
        <family val="1"/>
      </rPr>
      <t>Do not vortex</t>
    </r>
  </si>
  <si>
    <t>Incubate cells with transfection reagents in cRF10 for 3-24 hours</t>
  </si>
  <si>
    <t>ID</t>
  </si>
  <si>
    <t>Primer</t>
  </si>
  <si>
    <t>Volume</t>
  </si>
  <si>
    <t>Result</t>
  </si>
  <si>
    <t>Read_length</t>
  </si>
  <si>
    <t>QV20+</t>
  </si>
  <si>
    <t>Notes</t>
  </si>
  <si>
    <t>Setting up Sequencing Reactions</t>
  </si>
  <si>
    <t>Sequencing Buffer</t>
  </si>
  <si>
    <t>Big Dye Terminator</t>
  </si>
  <si>
    <t>X</t>
  </si>
  <si>
    <t>10 - 1.75 - 0.25 - X - 1</t>
  </si>
  <si>
    <t> </t>
  </si>
  <si>
    <t>Aliquot ddH2O into PCR tubes</t>
  </si>
  <si>
    <t>Aliquot DNA into PCR tubes</t>
  </si>
  <si>
    <t>Aliquot primer into PCR tubes</t>
  </si>
  <si>
    <t>Aliquot BDT + sequencing buffer mix into PCR tubes (2 uL/tube)</t>
  </si>
  <si>
    <t>96°C for 10 secs</t>
  </si>
  <si>
    <t>55°C for 5 secs</t>
  </si>
  <si>
    <t>Extend</t>
  </si>
  <si>
    <t>60°C for 4 mins</t>
  </si>
  <si>
    <t>Cycles</t>
  </si>
  <si>
    <t>* 25 cycles is ok, but usually results in a residual 'dye front' in the results</t>
  </si>
  <si>
    <t>Vortex the CleanSeq tube to resuspend any magnetic particles that may have settled.  Add 10ul of CleanSeq to each sample.</t>
  </si>
  <si>
    <t>Add 85% EtOH to the sample according to the table below.  Mix reaction thoroughly by pipette mixing or by replacing the lids and inverting several times.  The mixture should be homogenous after mixing.</t>
  </si>
  <si>
    <t>Place the plate onto the magnetic plate for 3 mins. Wait for the solution to clear before proceeding to the next step.</t>
  </si>
  <si>
    <t>Aspirate the cleared solution and discard.  This must be performed while on the magnetic plate.  Do not disturb the ring of beads.</t>
  </si>
  <si>
    <t>Repeat step 5 once.</t>
  </si>
  <si>
    <t>Dry plate at room temp for 30 minutes</t>
  </si>
  <si>
    <t>Denature the clean sequencing products by placing it in the thermal cycler (with the grey septa lids in place) and heating at 95°C for 5 mins. Make sure the heated lid function is switched off.</t>
  </si>
  <si>
    <t>The reaction plate is now ready to be loaded on to the sequencer.</t>
  </si>
  <si>
    <t>pSB_EF1a_seq.FOR</t>
  </si>
  <si>
    <t>Colony</t>
  </si>
  <si>
    <t>Plasmid</t>
  </si>
  <si>
    <t>pAF137</t>
  </si>
  <si>
    <t>DNA conc (ng/µL)</t>
  </si>
  <si>
    <t>pSB_bGH_seq.REV</t>
  </si>
  <si>
    <t>#</t>
  </si>
  <si>
    <t>Run on thermal cycler (BDT Standard*), for fragments less than 500bp you can use the fast cycling protocol (saves ~1hr)</t>
  </si>
  <si>
    <t>* 50 C is recommended but the annealing temperature are generally higher, so we usually 55 C</t>
  </si>
  <si>
    <t>* Critical step: Ensure the samles are allowed to fully dry; residual ethanol will affect results</t>
  </si>
  <si>
    <t>exp_ID_1</t>
  </si>
  <si>
    <t>Insert_PCR</t>
  </si>
  <si>
    <t>exp_ID_2</t>
  </si>
  <si>
    <t>Plasmid_Digest</t>
  </si>
  <si>
    <t>exp_ID_3</t>
  </si>
  <si>
    <t>Plasmid_Assembly</t>
  </si>
  <si>
    <t>exp_ID_4</t>
  </si>
  <si>
    <t>Colony_PCR</t>
  </si>
  <si>
    <t>exp_ID_5</t>
  </si>
  <si>
    <t>Plasmid_sequencing</t>
  </si>
  <si>
    <t>exp_ID_6</t>
  </si>
  <si>
    <t>Transfection</t>
  </si>
  <si>
    <t>exp_ID_7</t>
  </si>
  <si>
    <t>Flow_Cytometry</t>
  </si>
  <si>
    <t>Experiment_ID</t>
  </si>
  <si>
    <t>ID_4</t>
  </si>
  <si>
    <t>Prepare a BDT and sequencing buffer mix in a microfuge tube and then aliquot to PCR tubes (i.e. 12 tubes + 2 "extra" tubes because 0.25 uL is too small to accurately pipet)</t>
  </si>
  <si>
    <t>Primer 1</t>
  </si>
  <si>
    <t>Primer 2</t>
  </si>
  <si>
    <t>Primer 1 mix</t>
  </si>
  <si>
    <t>Primer 2 mix</t>
  </si>
  <si>
    <t>Add H2O to 10 μL for each tube</t>
  </si>
  <si>
    <t>primer (μL)</t>
  </si>
  <si>
    <t>DNA (μL)</t>
  </si>
  <si>
    <t>Seq Buffer (μL)</t>
  </si>
  <si>
    <t>Big Dye Terminator (μL)</t>
  </si>
  <si>
    <t>H2O (μL)</t>
  </si>
  <si>
    <t>In a 10μL reaction set up using a cold block</t>
  </si>
  <si>
    <t>1X vol (μL)</t>
  </si>
  <si>
    <t>7X vol (μL)</t>
  </si>
  <si>
    <t>DNA μL (100-500ng for plasmid)</t>
  </si>
  <si>
    <t>PCR vol (μL)</t>
  </si>
  <si>
    <t>Volume of 85% EtOH (μL)</t>
  </si>
  <si>
    <t>Add 100 μL 85% EtOH, incubating for 30 sec.  Aspirate and discard.</t>
  </si>
  <si>
    <t>Add 30 μL water and mix using a pipette or again by adding the caps and inverting several times.  Incubate the plate for 2 mins at room temp.</t>
  </si>
  <si>
    <t>Remove 15 μL of the clear liquid avoiding any beads and add it to the sequencing plate. Be carefμL not to disturb the ring of beads. Indicate with a permanent marker which row you have added your products to, so the next person doesn’t add their products to the same wells.</t>
  </si>
  <si>
    <t>pAF138</t>
  </si>
  <si>
    <t>pAF139</t>
  </si>
  <si>
    <t>pAF164</t>
  </si>
  <si>
    <t>6wp layout</t>
  </si>
  <si>
    <t>DNA/RNA</t>
  </si>
  <si>
    <t>Column1</t>
  </si>
  <si>
    <t>pSB_EF1a_seq_f</t>
  </si>
  <si>
    <t>55 35x</t>
  </si>
  <si>
    <t>pAF123.1</t>
  </si>
  <si>
    <t>DNA filler</t>
  </si>
  <si>
    <t>3c1</t>
  </si>
  <si>
    <t>3c2</t>
  </si>
  <si>
    <t>3c3</t>
  </si>
  <si>
    <t>primer FOR.</t>
  </si>
  <si>
    <t>primer REV.</t>
  </si>
  <si>
    <t>75 sec</t>
  </si>
  <si>
    <t>3c4</t>
  </si>
  <si>
    <t>3c5</t>
  </si>
  <si>
    <t>1c1 (negative control plate - i.e. agar only)</t>
  </si>
  <si>
    <t>2c1 (NEBuilder positive control)</t>
  </si>
  <si>
    <t>Label 2 sets of PCR tubes</t>
  </si>
  <si>
    <t>Add 10ul of PBS to one set of PCR tubes</t>
  </si>
  <si>
    <r>
      <t xml:space="preserve">Stab bacteria colonies and add to PBS tube, </t>
    </r>
    <r>
      <rPr>
        <b/>
        <sz val="10"/>
        <rFont val="Times New Roman"/>
        <family val="1"/>
      </rPr>
      <t>then to PCR tube</t>
    </r>
  </si>
  <si>
    <t>Store PBS bacteria to inoculate into broth later</t>
  </si>
  <si>
    <t>PBS =</t>
  </si>
  <si>
    <t>Add PBS to mastermix</t>
  </si>
  <si>
    <t>μL</t>
  </si>
  <si>
    <t>Gently replace media on CHO cells with 2ml fresh cRF10</t>
  </si>
  <si>
    <t>PBS</t>
  </si>
  <si>
    <t>Add 100 μl PBS to microfuge tubes that will be used for each plasmid</t>
  </si>
  <si>
    <t>Add 1 μL of plasmid DNA to appropriate microfuge tube</t>
  </si>
  <si>
    <t>Add 100 μL from mastermix (PEI in PBS) into microfuge tubes that contain plasmid DNA</t>
  </si>
  <si>
    <t>Incubate at room temperature for 15 minutes</t>
  </si>
  <si>
    <t>Gently add 2 mL of warm cRF10 to the cells</t>
  </si>
  <si>
    <t xml:space="preserve">Add 200 μL from the DNA:PEI solutions one drop at a time to appropriate wells </t>
  </si>
  <si>
    <t>Gently rock the plate back and forth to spread the PEI:DNA complex throughout the well.</t>
  </si>
  <si>
    <t>Do not swirl the plate</t>
  </si>
  <si>
    <t>Replace the media with 2 mL of warm cRF10 the next morning. If toxicity is a problem, then change media after 3-6 hours</t>
  </si>
  <si>
    <t>If your plasmids do not contain a fluorescent reporter, then include a standard fluorescent protein vector (e.g. GFP) to help monitor transfection success.</t>
  </si>
  <si>
    <t>Examine cells using a fluorescent microscope or via flow cytometry to detemine transfection efficiency.</t>
  </si>
  <si>
    <t>For flow cytometry, we often just collect the floating cells and run through the flow cytometer. This will consist mainly of dead cells, but should be able to provide a yes/no answer about whether or not the transgenes are expressed in the cells.</t>
  </si>
  <si>
    <t>Add selection reagent (i.e. hygromycin at 800 μg/ml) as soon as reporter is visible or after 24 hours</t>
  </si>
  <si>
    <t>Monitor daily and record fluorescence and confluence.</t>
  </si>
  <si>
    <t>Massive cell death should occur within 1-3 days if using a high dose of hygromycin. Remove the floating cells every other day and replace with fresh cRF10 with 800 μg/mL of hygromycin.</t>
  </si>
  <si>
    <t>Small colonies of cells should start forming in 2-5 days.</t>
  </si>
  <si>
    <t>Allow colonies to divide to reach at least 20 cells before using TrypLE to detach cells</t>
  </si>
  <si>
    <t>Day -3 – Thaw cells for transfection</t>
  </si>
  <si>
    <t>Add to T75 flask in cRF10</t>
  </si>
  <si>
    <t>Culture overnight and replace media with fresh cRF10</t>
  </si>
  <si>
    <t>Do not let adherent cells reach &gt;80% confluence, passage if needed</t>
  </si>
  <si>
    <t xml:space="preserve">Thaw at least 1x106 CHO-K1 cells </t>
  </si>
  <si>
    <t>Day -1 – Aliquot cells into 6-well plates</t>
  </si>
  <si>
    <t>Remove media from cells</t>
  </si>
  <si>
    <t>Rinse with 5 mL of sterile room temperature PBS</t>
  </si>
  <si>
    <t>Remove PBS from flask</t>
  </si>
  <si>
    <t>Add 4 mL of TrypLE (i.e. recombinant trypsin) to flask to detach adherent cells from the flask</t>
  </si>
  <si>
    <t xml:space="preserve">Incubate at 37 °C for 3-5 minutes. </t>
  </si>
  <si>
    <t>Examine the flask under a microscope. The cells should be floating or appear round at this point</t>
  </si>
  <si>
    <t>Gently tap the side of the flask to detach the remaining weakly adherent cells</t>
  </si>
  <si>
    <t>Add 8 mL of cRF10 to the flask</t>
  </si>
  <si>
    <t>Pipet the cells up-and-down 5X. Each time expel the media towards the base of the flask (i.e. where the adherent cells were) to gently force the weakly adherent cells from the flask.</t>
  </si>
  <si>
    <t>Transfer the cells to a 50 mL tube.</t>
  </si>
  <si>
    <t>Spin 200 g for 3 minutes at room temperature.</t>
  </si>
  <si>
    <t>Count the cells using a hemocytometer or automated counter.</t>
  </si>
  <si>
    <t>Automated counters are acceptable for cell lines, but often not for primary tissues (e.g. blood cells).</t>
  </si>
  <si>
    <t>Dilute the cells to 1x105 cells/ml in cRF10.</t>
  </si>
  <si>
    <t>Transfer 2.5 mL of cells (2.5x105 cells) to each well in a 6-well plate.</t>
  </si>
  <si>
    <t>Incubate overnight.</t>
  </si>
  <si>
    <t>Day 0 - Transfection</t>
  </si>
  <si>
    <t>Examine the cells using a microscope. Cells should to be 50-70% prior to the transfection.</t>
  </si>
  <si>
    <t>If the density is too low, then wait until the next day.</t>
  </si>
  <si>
    <t>If the density is too high, then discard this plate and go back to day -1 to plate a new batch of cells.</t>
  </si>
  <si>
    <t>Thaw the plasmids and PEI completely (i.e. no solids remain in the tubes).</t>
  </si>
  <si>
    <t>Thaw plasmids and PEI transfection reagent on ice.</t>
  </si>
  <si>
    <t>Whilst thawing, label a microfuge tube for each plasmid.</t>
  </si>
  <si>
    <t>Prepare a mastermix of PEI in PBS in a microfuge tube (or 15 mL tube for larger transfections)</t>
  </si>
  <si>
    <t>a.	Make 1.2X the amount needed to ensure there is enough mastermix.</t>
  </si>
  <si>
    <t>Table PEI calculations</t>
  </si>
  <si>
    <t>Aspirate the media on the CHO cells</t>
  </si>
  <si>
    <t>When cells are actively proliferating in high dose hygromycin, then passage cells using TrypLE as described above in the Day – 1 steps.</t>
  </si>
  <si>
    <t>When all cells express the reporter protein (i.e. drug selection is complete) or when all cells appear healthy in the flask, then the hygromycin dose can be dropped to 100-200 μg/mL.</t>
  </si>
  <si>
    <t>Expand the cells and freeze.</t>
  </si>
  <si>
    <t>3-5 vials is enough unless you will be using these cells regularly.</t>
  </si>
  <si>
    <t>For cells secreting recombinant proteins we generally purify one large batch that lasts for several years.</t>
  </si>
  <si>
    <t>Incubate for 5 mins at 37</t>
  </si>
  <si>
    <t>CHO</t>
  </si>
  <si>
    <t>mCherry</t>
  </si>
  <si>
    <t>gene</t>
  </si>
  <si>
    <t>plasmid</t>
  </si>
  <si>
    <t>Materials and reagents needed</t>
  </si>
  <si>
    <t>0.1 M chloroquine</t>
  </si>
  <si>
    <t>name</t>
  </si>
  <si>
    <t>reagent</t>
  </si>
  <si>
    <t>percent</t>
  </si>
  <si>
    <t>conc</t>
  </si>
  <si>
    <t>stock</t>
  </si>
  <si>
    <t>volume</t>
  </si>
  <si>
    <t>mass</t>
  </si>
  <si>
    <t>molecular mass</t>
  </si>
  <si>
    <t>Ammonium chloride (block lysosomal degradation)</t>
  </si>
  <si>
    <t>NH4Cl Ammonium chloride</t>
  </si>
  <si>
    <t>M</t>
  </si>
  <si>
    <t>g</t>
  </si>
  <si>
    <t>MilliQ water</t>
  </si>
  <si>
    <t>L</t>
  </si>
  <si>
    <t>Filter sterilise</t>
  </si>
  <si>
    <t>chloroquine</t>
  </si>
  <si>
    <t>Treatment</t>
  </si>
  <si>
    <t>Treamtent details</t>
  </si>
  <si>
    <t>Top up tube to 10ml with cRF5</t>
  </si>
  <si>
    <t>count2</t>
  </si>
  <si>
    <t>average</t>
  </si>
  <si>
    <t>cells available</t>
  </si>
  <si>
    <t>Spin 500g x 3 minutes</t>
  </si>
  <si>
    <t>Excitation % max</t>
  </si>
  <si>
    <t>355</t>
  </si>
  <si>
    <t>405</t>
  </si>
  <si>
    <t>488</t>
  </si>
  <si>
    <t>532</t>
  </si>
  <si>
    <t>640</t>
  </si>
  <si>
    <t>448/59</t>
  </si>
  <si>
    <t>513/26</t>
  </si>
  <si>
    <t>530/11</t>
  </si>
  <si>
    <t>561/4</t>
  </si>
  <si>
    <t>561/14</t>
  </si>
  <si>
    <t>576/21</t>
  </si>
  <si>
    <t>622/22</t>
  </si>
  <si>
    <t>671/30</t>
  </si>
  <si>
    <t>795/50</t>
  </si>
  <si>
    <t>mTAG-BFP</t>
  </si>
  <si>
    <t>~50</t>
  </si>
  <si>
    <t>&lt;5</t>
  </si>
  <si>
    <t>&lt;10</t>
  </si>
  <si>
    <t>Warm TrypLE</t>
  </si>
  <si>
    <t>Cold FACS buffer (without EDTA - we haven't tested if EDTA affects FAST protein binding to cell lines). A healthy CHO cell line does not clump, so no need for EDTA.</t>
  </si>
  <si>
    <t>Ammonium chloride can be used instead of chloriquine and won't require purchasing new reagents for most labs, but we generally use chloroquine.</t>
  </si>
  <si>
    <t>Chloroquine (block lysosomal degradation)</t>
  </si>
  <si>
    <t>Warm TrypLE and cRF5 in water bath</t>
  </si>
  <si>
    <t>1X U-bottom 96-well plate (sterile with lid)</t>
  </si>
  <si>
    <t>Note:</t>
  </si>
  <si>
    <t>If you only have a single FAST protein (e.g. 41BB-mCherry), then you won't have a proper negative control (e.g. mCherry only). However, by testing the single FAST protein against several cell lines you can determine if your protein binds specifically to the expected cell line. For example, test the 41BB FAST protein against wild type (CHO), vector only (CHO.pAF112), 41BBL (CHO.pAF91), and PDL1 (CHO.pAF146) cell lines. If the 41BB FAST protein binds only to CHO.pAF91, then a strong inference can be made that the expected protein interaction occurs.</t>
  </si>
  <si>
    <t>Protein binding kinetics are influenced by temperature, so it is important to maintain consistent temperatures across treatments.</t>
  </si>
  <si>
    <t>*** Proteins must be diluted in cRF5 + chloroquine</t>
  </si>
  <si>
    <t>In this assay we will prepare a "quick load" plate that contains the FAST proteins at their final staining concentration. This allows use of a multichannel pipet for quick transfer of the treatment to the wells with the target cells and reduces variation in staining time.</t>
  </si>
  <si>
    <t>1X U-bottom 96-well plate (sterile with lid) for aliquoting treatments for rapid loading of warm treatments (i.e. this is the "quick load" plate)</t>
  </si>
  <si>
    <t>Automatic pipetter and 10 mL sterile pipets</t>
  </si>
  <si>
    <t>Flow cytometer that can detect mTagBFP, mCitrine, and mCherry</t>
  </si>
  <si>
    <t>Centrifuge</t>
  </si>
  <si>
    <t>Laminar flow biosafety cabinet (i.e. sterile hood to work in)</t>
  </si>
  <si>
    <t>70% ethanol</t>
  </si>
  <si>
    <t>Bleach</t>
  </si>
  <si>
    <t>Warm cRF5 or cRF10 (&gt;300ml)</t>
  </si>
  <si>
    <t>Day -3</t>
  </si>
  <si>
    <t>Thaw target cells in cRF10 with H200</t>
  </si>
  <si>
    <t>Replace media with cRF5 and passage if needed</t>
  </si>
  <si>
    <t>Day -2 to day 0</t>
  </si>
  <si>
    <t>CHO.pAF112</t>
  </si>
  <si>
    <t>vector control</t>
  </si>
  <si>
    <t>Cell line</t>
  </si>
  <si>
    <t>Warm cRF5 (~100 mL)</t>
  </si>
  <si>
    <t>Confluence should be &lt; 80% on the day the assay begins, so passage cells as needed to ensure cells are in proliferation phase when assay begins</t>
  </si>
  <si>
    <t>Day 0 - Binding assay</t>
  </si>
  <si>
    <t>T75 sterile tissue-culture treated cell culture flask with vented cap - 1 for each cell line used</t>
  </si>
  <si>
    <t>Ammonium and chloride and chloroquine perform similarly in this assay, so choose one. This protocol uses chloroquine</t>
  </si>
  <si>
    <t>* Use at 10-40 mM for blocking lysosomal degradation of protein</t>
  </si>
  <si>
    <t>FAST proteins (___ μg - depends on number of cell lines used) * Thaw fresh batch if needed*</t>
  </si>
  <si>
    <t>μg needed/well</t>
  </si>
  <si>
    <t>μL needed/well</t>
  </si>
  <si>
    <t>μL treat total</t>
  </si>
  <si>
    <t>* Inhibition of endosomal acidification can be achieved with 10-100 µM chloroquine. Briggs 2014 used 100 μM</t>
  </si>
  <si>
    <t>* Concentration made here is 100 mM. Dilute 1000x into cμLture media for working concentration of 100 μM</t>
  </si>
  <si>
    <t>Dilute 0.1 M chloroquine 0.05 mL into 50 mL cRF5 (= 0.1 mM = 100 μM)</t>
  </si>
  <si>
    <t>Burr 2017 CMTM6 paper used 50 μM chloroquine</t>
  </si>
  <si>
    <t>Briggs 2014 thesis used 100 μM chloroquine (2-6 hours have similar resμLts for trans-endocytosis)</t>
  </si>
  <si>
    <t>Pipets and sterile pipet tips (10 μL, 100 or 200 μL, and 1000 μL)</t>
  </si>
  <si>
    <t>Incubator at 37 ° with 5% CO2</t>
  </si>
  <si>
    <t>Hygromycin 200 μg/mL (H200) in cRF5. Hygromycin stock generally is at ~ 50 mg/mL</t>
  </si>
  <si>
    <t>Purpose:</t>
  </si>
  <si>
    <t>Overview:</t>
  </si>
  <si>
    <t>Single-step assay that adds FAST proteins to target cells and live-cultures the cells with the proteins. The soluble protein can bind the surface receptor and remain on the surface of the cell or enter the cell via receptor-mediated endocytosis. Lysosomal degradation of the captured protein is blocked via the use of chloroquine or ammonium chloride, which allows fluorescent signal to potentially accumulate over time and yield a stronger signal. The cells are then washed a single time prior to analysis via flow cytometry.</t>
  </si>
  <si>
    <t>Thaw FAST proteins on ice</t>
  </si>
  <si>
    <r>
      <t xml:space="preserve">μl cRF5 + </t>
    </r>
    <r>
      <rPr>
        <b/>
        <u/>
        <sz val="10"/>
        <color theme="1"/>
        <rFont val="Times New Roman"/>
        <family val="1"/>
      </rPr>
      <t>choloroquine needed</t>
    </r>
    <r>
      <rPr>
        <b/>
        <sz val="10"/>
        <color theme="1"/>
        <rFont val="Times New Roman"/>
        <family val="1"/>
      </rPr>
      <t xml:space="preserve"> (100 μL/well)</t>
    </r>
  </si>
  <si>
    <t>sterile 5 mL tubes - 1 for each cell line used</t>
  </si>
  <si>
    <t>Transfer 5 mL of cRF5 to 5 mL tube</t>
  </si>
  <si>
    <t>mL</t>
  </si>
  <si>
    <t>Round up to:</t>
  </si>
  <si>
    <r>
      <t xml:space="preserve">Add 5 </t>
    </r>
    <r>
      <rPr>
        <sz val="10"/>
        <color theme="1"/>
        <rFont val="Calibri"/>
        <family val="2"/>
      </rPr>
      <t>μ</t>
    </r>
    <r>
      <rPr>
        <sz val="10"/>
        <color theme="1"/>
        <rFont val="Times New Roman"/>
        <family val="1"/>
      </rPr>
      <t xml:space="preserve">L of 100 mM chloroquine to achieve 100 </t>
    </r>
    <r>
      <rPr>
        <sz val="10"/>
        <color theme="1"/>
        <rFont val="Calibri"/>
        <family val="2"/>
      </rPr>
      <t>μ</t>
    </r>
    <r>
      <rPr>
        <sz val="10"/>
        <color theme="1"/>
        <rFont val="Times New Roman"/>
        <family val="1"/>
      </rPr>
      <t>M chloroquine in cRF5</t>
    </r>
  </si>
  <si>
    <t>sterile microfuge tubes - 1 for each FAST protein used</t>
  </si>
  <si>
    <r>
      <t xml:space="preserve">Transfer 1.4 mL of cRF5 with 100 </t>
    </r>
    <r>
      <rPr>
        <sz val="10"/>
        <color theme="1"/>
        <rFont val="Calibri"/>
        <family val="2"/>
      </rPr>
      <t>μ</t>
    </r>
    <r>
      <rPr>
        <sz val="10"/>
        <color theme="1"/>
        <rFont val="Times New Roman"/>
        <family val="1"/>
      </rPr>
      <t>M chloroquine into microfuge tubes (1 for each different FAST protein)</t>
    </r>
  </si>
  <si>
    <t>Transfer appropriate volume of FAST protein into microfuge tube</t>
  </si>
  <si>
    <r>
      <t>Total volume needed (</t>
    </r>
    <r>
      <rPr>
        <b/>
        <sz val="10"/>
        <color theme="1"/>
        <rFont val="Calibri"/>
        <family val="2"/>
      </rPr>
      <t>μ</t>
    </r>
    <r>
      <rPr>
        <b/>
        <sz val="9"/>
        <color theme="1"/>
        <rFont val="Times New Roman"/>
        <family val="1"/>
      </rPr>
      <t>L)</t>
    </r>
  </si>
  <si>
    <r>
      <rPr>
        <b/>
        <sz val="10"/>
        <color theme="1"/>
        <rFont val="Calibri"/>
        <family val="2"/>
      </rPr>
      <t>Total μ</t>
    </r>
    <r>
      <rPr>
        <b/>
        <sz val="9"/>
        <color theme="1"/>
        <rFont val="Times New Roman"/>
        <family val="1"/>
      </rPr>
      <t>L/well during staining</t>
    </r>
  </si>
  <si>
    <t>FAST protein stock concentration (μg/μL)</t>
  </si>
  <si>
    <t>Total wells + extra</t>
  </si>
  <si>
    <t>Table 1 - FAST protein dilutions</t>
  </si>
  <si>
    <t>Plate layout</t>
  </si>
  <si>
    <t>C</t>
  </si>
  <si>
    <t>D</t>
  </si>
  <si>
    <t>E</t>
  </si>
  <si>
    <t>F</t>
  </si>
  <si>
    <t>G</t>
  </si>
  <si>
    <t>H</t>
  </si>
  <si>
    <t>saha_41BB-ECD-mCherry</t>
  </si>
  <si>
    <t>Target</t>
  </si>
  <si>
    <t>wild type</t>
  </si>
  <si>
    <t>Aliquot 110 μL of diluted FAST prteins into appropriate wells quick load U-bottom 96wp</t>
  </si>
  <si>
    <t>Store the quick load plate at 37 °C with the lid on until needed (shouldn't be more than an hour or two)</t>
  </si>
  <si>
    <t>If using a different target cell line that is not adherent (i.e. suspension cells), then trypsin is not need and cell can be transferred directly to a 50 mL tube and centrifuged</t>
  </si>
  <si>
    <t>Add 3ml warm TrypLE to each flask</t>
  </si>
  <si>
    <t>Transfer 5ml of room temperature PBS into the flask</t>
  </si>
  <si>
    <t>Gently rock the flask back-and-forth to rinse the cells</t>
  </si>
  <si>
    <t>Decant the PBS from the flask into the waste reservoir</t>
  </si>
  <si>
    <t>Decant media from target cells in T75 flasks into a waste reservoir containing bleach (final concentration of bleach in the reservoir at the end of the experiment should be &gt; 10%</t>
  </si>
  <si>
    <t>Preparation of adherent target cell lines</t>
  </si>
  <si>
    <t>Add 7 mL of warm cRF5 to T75 flasks</t>
  </si>
  <si>
    <t>Use a 10 mL to pipet up and down and gently expel the media against the base of the flask (i.e. where some cells might still be adhering to the flask)</t>
  </si>
  <si>
    <t>Use a 10 mL pipet to transfer the cells to the appropriate 50 mL tube</t>
  </si>
  <si>
    <t>Centrifuge at 200 g for 4 minutes</t>
  </si>
  <si>
    <t>Decant the media into the waste reservoir</t>
  </si>
  <si>
    <t>Resuspend the cells 2 mL of warm cRF5</t>
  </si>
  <si>
    <t>Count the cells using an automated cell counter or a hemocytometer</t>
  </si>
  <si>
    <t>luciferase</t>
  </si>
  <si>
    <t>count3</t>
  </si>
  <si>
    <t>wells needed + extra</t>
  </si>
  <si>
    <t>* See plate layout above</t>
  </si>
  <si>
    <t>Table Cell Counts</t>
  </si>
  <si>
    <t>cells/well need</t>
  </si>
  <si>
    <t>calculated cells needed</t>
  </si>
  <si>
    <t>* 25,000-100,000 cells are ok as long as consistent across cell lines</t>
  </si>
  <si>
    <t>mL needed from cell stock (=cells needed/cell per mL)</t>
  </si>
  <si>
    <t>sterile 50 mL tubes - 2 for each cell line</t>
  </si>
  <si>
    <t>Transfer appropriate volume from cell stock into new 50 mL tube (i.e. volume to reach 1x10^6 cells)</t>
  </si>
  <si>
    <t>count1</t>
  </si>
  <si>
    <t>cells1/mL</t>
  </si>
  <si>
    <t>cells2/mL</t>
  </si>
  <si>
    <t>cells3/mL</t>
  </si>
  <si>
    <t>To test the binding of FAST proteins to cell lines transfected with receptors expected to bind to the protein-of-interest (e.g. 41BB-mCitrine bind to CHO.41BBL cell lines)</t>
  </si>
  <si>
    <t>Avoid using the outside wells on a plate for an assay in which temperature and moisture content are important. These wells heat the fastest and have the highest evaporation rate.</t>
  </si>
  <si>
    <r>
      <t xml:space="preserve">Note: You will transfer 100 </t>
    </r>
    <r>
      <rPr>
        <sz val="10"/>
        <color theme="1"/>
        <rFont val="Calibri"/>
        <family val="2"/>
      </rPr>
      <t>μ</t>
    </r>
    <r>
      <rPr>
        <sz val="9"/>
        <color theme="1"/>
        <rFont val="Times New Roman"/>
        <family val="1"/>
      </rPr>
      <t>L from this plate to the assay plate below.</t>
    </r>
  </si>
  <si>
    <r>
      <t xml:space="preserve">Aliquote 110 </t>
    </r>
    <r>
      <rPr>
        <sz val="10"/>
        <color theme="1"/>
        <rFont val="Calibri"/>
        <family val="2"/>
      </rPr>
      <t>μ</t>
    </r>
    <r>
      <rPr>
        <sz val="9"/>
        <color theme="1"/>
        <rFont val="Times New Roman"/>
        <family val="1"/>
      </rPr>
      <t>L of PBS into all other wells. These are used to maintain humidy and temperature in wells without cells.</t>
    </r>
  </si>
  <si>
    <t>Without choloroquine for this step</t>
  </si>
  <si>
    <t>Spin 200 g x 4 minutes</t>
  </si>
  <si>
    <t>Whilst spinning, aliquot 1 x 10^5 to 1 x 10^6 cells back into original flask for future experiments if needed.</t>
  </si>
  <si>
    <t>Add cRF5 with H200 to reach 5 mL in T25 flask or 12 mL in T75 flask</t>
  </si>
  <si>
    <t>Retrieve the 50 mL tubes from the centrifuge and remove the supernatant (always check for a pellet before removing supernatant).</t>
  </si>
  <si>
    <t>Transfer 1 mL of cRF5 + chloroquine into the tube and pipet 5X to resuspend 1 x 10^6 cells/mL</t>
  </si>
  <si>
    <r>
      <t xml:space="preserve">Quickly transfer 100 </t>
    </r>
    <r>
      <rPr>
        <sz val="10"/>
        <color theme="1"/>
        <rFont val="Calibri"/>
        <family val="2"/>
      </rPr>
      <t>μ</t>
    </r>
    <r>
      <rPr>
        <sz val="9"/>
        <color theme="1"/>
        <rFont val="Times New Roman"/>
        <family val="1"/>
      </rPr>
      <t>L of cells from the appropriate tube to the appropriate wells (see plate layout above)</t>
    </r>
  </si>
  <si>
    <t>Quickly examine cells using a microscope to ensure cells are round and healthy</t>
  </si>
  <si>
    <t>Note: It is difficult to focus the lens when U-bottom plates, so focus on the very bottom of the well and you can see the cells well enough to confirm they are present</t>
  </si>
  <si>
    <t>Quickly load the assay plates</t>
  </si>
  <si>
    <r>
      <t xml:space="preserve">Remove quick load plate from 37 </t>
    </r>
    <r>
      <rPr>
        <sz val="10"/>
        <color theme="1"/>
        <rFont val="Calibri"/>
        <family val="2"/>
      </rPr>
      <t>°</t>
    </r>
    <r>
      <rPr>
        <sz val="10"/>
        <color theme="1"/>
        <rFont val="Times New Roman"/>
        <family val="1"/>
      </rPr>
      <t xml:space="preserve">C only when to load. </t>
    </r>
  </si>
  <si>
    <t>Use a multichannel pipet to quickly transfer 100 μL from the quick load plate containing FAST proteins to the assay plate containing the cells</t>
  </si>
  <si>
    <t>Note: Use the multichannel pipet to gently mix the cells 5X. Discard the pipet tips and get new tips for each transfer.</t>
  </si>
  <si>
    <r>
      <t xml:space="preserve">Incubate at 37 </t>
    </r>
    <r>
      <rPr>
        <sz val="10"/>
        <color theme="1"/>
        <rFont val="Calibri"/>
        <family val="2"/>
      </rPr>
      <t>°</t>
    </r>
    <r>
      <rPr>
        <sz val="10"/>
        <color theme="1"/>
        <rFont val="Times New Roman"/>
        <family val="1"/>
      </rPr>
      <t>C for 1 to 3 hours</t>
    </r>
  </si>
  <si>
    <t>Prepare the assay plates for flow cytometry analysis</t>
  </si>
  <si>
    <t>Removed the lid of the plate, turn it upside down and dump out the media.</t>
  </si>
  <si>
    <t>Note: If you do not have experience doing this, fill a test plate with water and practice before using the real cells. Surface tension holds the liquid in plate  when the plate is inverted. To dump the media, use a rapid downward movement and then stop the motion smoothly without jerking the plate back up.</t>
  </si>
  <si>
    <r>
      <t xml:space="preserve">Add 100 </t>
    </r>
    <r>
      <rPr>
        <sz val="10"/>
        <color theme="1"/>
        <rFont val="Calibri"/>
        <family val="2"/>
      </rPr>
      <t>μ</t>
    </r>
    <r>
      <rPr>
        <sz val="9"/>
        <color theme="1"/>
        <rFont val="Times New Roman"/>
        <family val="1"/>
      </rPr>
      <t>L of warm TrypLE to each well that contains cells</t>
    </r>
  </si>
  <si>
    <r>
      <t xml:space="preserve">Incubate at 37 </t>
    </r>
    <r>
      <rPr>
        <sz val="10"/>
        <color theme="1"/>
        <rFont val="Calibri"/>
        <family val="2"/>
      </rPr>
      <t>°</t>
    </r>
    <r>
      <rPr>
        <sz val="9"/>
        <color theme="1"/>
        <rFont val="Times New Roman"/>
        <family val="1"/>
      </rPr>
      <t>C for 5 minutes</t>
    </r>
  </si>
  <si>
    <t>Add 100 μL of cold FACS buffer (with NaN3)</t>
  </si>
  <si>
    <t>Examine the cells using a microscope to ensure the cells are no longer adherent to the plate</t>
  </si>
  <si>
    <t>Pipet 5X to create a single-cell suspension</t>
  </si>
  <si>
    <r>
      <t xml:space="preserve">Incubate at 4 </t>
    </r>
    <r>
      <rPr>
        <sz val="10"/>
        <color theme="1"/>
        <rFont val="Calibri"/>
        <family val="2"/>
      </rPr>
      <t>°</t>
    </r>
    <r>
      <rPr>
        <sz val="10"/>
        <color theme="1"/>
        <rFont val="Times New Roman"/>
        <family val="1"/>
      </rPr>
      <t>C for at least 15 minutes</t>
    </r>
  </si>
  <si>
    <t>Resuspend the cells 5X in 200 μL FACS fix using a mutlichannel pipet</t>
  </si>
  <si>
    <t>Note: Storing the plate on a rocking platform during this step is helpful but not necessary</t>
  </si>
  <si>
    <t>Note: For FAST proteins with predicted low-affinity, it might be best to run the cells directly in the FACS buffer</t>
  </si>
  <si>
    <t>Resuspend in 250 μL FACS buffer and transfer to FACS tubes</t>
  </si>
  <si>
    <t>Note: If your flow cytometer has a plate loader, you can run the cells directly from the plate. However, if this is the first time trying the assay it might be best to run the cells from tubes instead of plates.</t>
  </si>
  <si>
    <r>
      <t xml:space="preserve">Store at 4 </t>
    </r>
    <r>
      <rPr>
        <sz val="10"/>
        <color theme="1"/>
        <rFont val="Calibri"/>
        <family val="2"/>
      </rPr>
      <t>°</t>
    </r>
    <r>
      <rPr>
        <sz val="10"/>
        <color theme="1"/>
        <rFont val="Times New Roman"/>
        <family val="1"/>
      </rPr>
      <t>C until flow cytometry analysis</t>
    </r>
  </si>
  <si>
    <t>* Test mTAG-BFP at multiple wavelengths. Spillover into higher wavelengths is possible.</t>
  </si>
  <si>
    <t>Excitation wavelength in nanometers (nm)</t>
  </si>
  <si>
    <t>Filter (nm)</t>
  </si>
  <si>
    <t>Laser (nm)</t>
  </si>
  <si>
    <t>Emission % of max</t>
  </si>
  <si>
    <t>Thaw your original CHO cell line that secreted the FAST proteins for each colour used. These can be used a single color positive controls for setting up the flow cytometer. These can be thawed the day before the assay in cRF10 and used the next day.</t>
  </si>
  <si>
    <t>Flow cytometry</t>
  </si>
  <si>
    <t>If this is your first time doing flow cytometry, then you will need to find a colleague with experience to help you on this first assay. Do not be shy about reaching across disciplines, this could be a good opportunity for collaboration.</t>
  </si>
  <si>
    <t>Examine cells using microscope to ensure the cells look round and not adherent. If the cells look round but are still adherent, give the flask a gentle tap to dislodge the cells from the flask.</t>
  </si>
  <si>
    <t>Add 7 mL of cold FACS buffer to the flask</t>
  </si>
  <si>
    <r>
      <t xml:space="preserve">Centrifuge 500 g for 3 minutes at 4 </t>
    </r>
    <r>
      <rPr>
        <sz val="10"/>
        <color theme="1"/>
        <rFont val="Calibri"/>
        <family val="2"/>
      </rPr>
      <t>°</t>
    </r>
    <r>
      <rPr>
        <sz val="9"/>
        <color theme="1"/>
        <rFont val="Times New Roman"/>
        <family val="1"/>
      </rPr>
      <t>C</t>
    </r>
  </si>
  <si>
    <t>Thoroughly resuspend the cells in flow cytometry fixation buffer.</t>
  </si>
  <si>
    <r>
      <t xml:space="preserve">Store at 4 </t>
    </r>
    <r>
      <rPr>
        <sz val="10"/>
        <color theme="1"/>
        <rFont val="Calibri"/>
        <family val="2"/>
      </rPr>
      <t>°</t>
    </r>
    <r>
      <rPr>
        <sz val="9"/>
        <color theme="1"/>
        <rFont val="Times New Roman"/>
        <family val="1"/>
      </rPr>
      <t>C in the dark (i.e. wrapped in aluminium foil) until needed.</t>
    </r>
  </si>
  <si>
    <t>Note: These can be store for months and reused as controls for setting up the flow cytometer.</t>
  </si>
  <si>
    <t>Table Excitation and Emission Spectra</t>
  </si>
  <si>
    <t>Activate the lasers and filters on yoru flow cytometer as described in Table Excitation and Emission Spectra</t>
  </si>
  <si>
    <t>Draw a gate around your target population.</t>
  </si>
  <si>
    <t xml:space="preserve">Create plots for analyzing your samples </t>
  </si>
  <si>
    <t>Forward Scatter-Area X Forward Scatter-Height (use to identify doublets)</t>
  </si>
  <si>
    <t>Foward Scatter-Height X Side Scatter-Height (use to identify target cell population - i.e. live cells)</t>
  </si>
  <si>
    <t>Note: You can also create a histogram for each color</t>
  </si>
  <si>
    <t>Draw a gate around the single cell population.</t>
  </si>
  <si>
    <t>Identify singlets using the Forward Scatter-Area X Forward Scatter-Height plot.</t>
  </si>
  <si>
    <t>Identify your target population using the Forward Scatter (size) and Side Scatter (granularity) properties .</t>
  </si>
  <si>
    <t>Run your first sample using the default settings on the flow cytometer (based on daily quality control testing).</t>
  </si>
  <si>
    <t>Add a quadrant gate to each of the multicolor plots. These gates can be adjusted as needed based on fluorescent output of your single color controls</t>
  </si>
  <si>
    <t>Run your single color controls and adjust voltage and compensation as needed. This requires an experienced flow cytometry user.</t>
  </si>
  <si>
    <t>Adjust gates as needed.</t>
  </si>
  <si>
    <t>Note: Cells fixed in formalin might appear slightly different than unfixed cells.</t>
  </si>
  <si>
    <t>After setting votage and gates, then run samples and record at least 10,000 events</t>
  </si>
  <si>
    <t>Analyse the data using the software available at your institution.</t>
  </si>
  <si>
    <r>
      <t xml:space="preserve">Spin the plates at 500 </t>
    </r>
    <r>
      <rPr>
        <sz val="9"/>
        <color theme="1"/>
        <rFont val="Times New Roman"/>
        <family val="1"/>
      </rPr>
      <t>g for 3 minutes</t>
    </r>
  </si>
  <si>
    <r>
      <t xml:space="preserve">Spin the plates at 500 </t>
    </r>
    <r>
      <rPr>
        <sz val="9"/>
        <color theme="1"/>
        <rFont val="Times New Roman"/>
        <family val="1"/>
      </rPr>
      <t>g for 3 minutes</t>
    </r>
    <r>
      <rPr>
        <sz val="10"/>
        <color theme="1"/>
        <rFont val="Times New Roman"/>
        <family val="1"/>
      </rPr>
      <t xml:space="preserve"> at 4 </t>
    </r>
    <r>
      <rPr>
        <sz val="10"/>
        <color theme="1"/>
        <rFont val="Calibri"/>
        <family val="2"/>
      </rPr>
      <t>°</t>
    </r>
    <r>
      <rPr>
        <sz val="9"/>
        <color theme="1"/>
        <rFont val="Times New Roman"/>
        <family val="1"/>
      </rPr>
      <t>C</t>
    </r>
  </si>
  <si>
    <t>AGENCOURT CleanSeq Purification</t>
  </si>
  <si>
    <t>Purpose</t>
  </si>
  <si>
    <t>Test 3-5 colonies by PCR.</t>
  </si>
  <si>
    <t>Transfer positive colonies and amplify in 5 mL LB + antibiotics at 180rpm at 37°C 50ml tube</t>
  </si>
  <si>
    <t>Do miniprep of 3-5 mL bacteria broth; store 1ml at 4C for inoculating large batch</t>
  </si>
  <si>
    <t>Sequence plasmids using a forward and reverse primer; only one primer per/sequencing reaction</t>
  </si>
  <si>
    <t>Make 3 glycerol stocks of each clone. 250 μL of autoclaved 80:20 glycerol:water + 750 μL of bacterial broth</t>
  </si>
  <si>
    <t>pAF176</t>
  </si>
  <si>
    <t>pAF176_OFP</t>
  </si>
  <si>
    <t>pAF176_BFP</t>
  </si>
  <si>
    <t>CHOpMK1</t>
  </si>
  <si>
    <t>sah_CD200 ful-length</t>
  </si>
  <si>
    <t>sah_CD200R1 ful-length</t>
  </si>
  <si>
    <t>CHO.pNP1</t>
  </si>
  <si>
    <t>saha_CD200-ECD-mTagBFP</t>
  </si>
  <si>
    <t>saha_CD200-ECD-mOrange</t>
  </si>
  <si>
    <t>CD200-ECD-mOrange</t>
  </si>
  <si>
    <t>41BB-ECD-mOrange</t>
  </si>
  <si>
    <t>CD200-ECD-mTagBFP</t>
  </si>
  <si>
    <t>saha_CD200</t>
  </si>
  <si>
    <t>saha_C200R1</t>
  </si>
  <si>
    <t>mOrange</t>
  </si>
  <si>
    <t>&gt;20</t>
  </si>
  <si>
    <t>&gt;40</t>
  </si>
  <si>
    <t>&lt;20</t>
  </si>
  <si>
    <t>Decant media from your single color positive control cell lines (e.g. cells that secreted your FAST proteins - CHO.pAF164m, CHO.pAF176_BFP, CHO.pAF176_OFP)</t>
  </si>
  <si>
    <t>BFP-Height X mOrange-Height</t>
  </si>
  <si>
    <t>pAF176-1.FOR</t>
  </si>
  <si>
    <t>pAF176-1.REV</t>
  </si>
  <si>
    <t>saha_CD200 for pAF176</t>
  </si>
  <si>
    <t>SalI + NheI will cut out the fluorescent protein coding sequence (e.g. mOrange)</t>
  </si>
  <si>
    <t>pAF164 NotI-HF + SmaI + AP'</t>
  </si>
  <si>
    <t>pAF176-1 insert</t>
  </si>
  <si>
    <t>pAF176-1</t>
  </si>
  <si>
    <t>1:3 vector:insert ratio</t>
  </si>
  <si>
    <t>pAF176 insert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</si>
</sst>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0.0"/>
  </numFmts>
  <fonts count="28" x14ac:knownFonts="1">
    <font>
      <sz val="11"/>
      <color theme="1"/>
      <name val="等线"/>
      <family val="2"/>
      <scheme val="minor"/>
    </font>
    <font>
      <u/>
      <sz val="11"/>
      <color theme="10"/>
      <name val="等线"/>
      <family val="2"/>
      <scheme val="minor"/>
    </font>
    <font>
      <sz val="10"/>
      <color theme="1"/>
      <name val="Times New Roman"/>
      <family val="1"/>
    </font>
    <font>
      <sz val="10"/>
      <name val="Times New Roman"/>
      <family val="1"/>
    </font>
    <font>
      <b/>
      <u/>
      <sz val="10"/>
      <color theme="1"/>
      <name val="Times New Roman"/>
      <family val="1"/>
    </font>
    <font>
      <b/>
      <sz val="10"/>
      <color theme="1"/>
      <name val="Times New Roman"/>
      <family val="1"/>
    </font>
    <font>
      <sz val="12"/>
      <color theme="1"/>
      <name val="Times New Roman"/>
      <family val="1"/>
    </font>
    <font>
      <sz val="12"/>
      <name val="Times New Roman"/>
      <family val="1"/>
    </font>
    <font>
      <b/>
      <sz val="12"/>
      <name val="Times New Roman"/>
      <family val="1"/>
    </font>
    <font>
      <sz val="12"/>
      <color rgb="FF000000"/>
      <name val="Times New Roman"/>
      <family val="1"/>
    </font>
    <font>
      <b/>
      <u/>
      <sz val="12"/>
      <color theme="1"/>
      <name val="Times New Roman"/>
      <family val="1"/>
    </font>
    <font>
      <b/>
      <sz val="12"/>
      <color theme="1"/>
      <name val="Times New Roman"/>
      <family val="1"/>
    </font>
    <font>
      <u/>
      <sz val="12"/>
      <color theme="1"/>
      <name val="Times New Roman"/>
      <family val="1"/>
    </font>
    <font>
      <b/>
      <sz val="10"/>
      <name val="Times New Roman"/>
      <family val="1"/>
    </font>
    <font>
      <u/>
      <sz val="10"/>
      <color theme="1"/>
      <name val="Times New Roman"/>
      <family val="1"/>
    </font>
    <font>
      <sz val="10"/>
      <color rgb="FF000000"/>
      <name val="Times New Roman"/>
      <family val="1"/>
    </font>
    <font>
      <b/>
      <sz val="10"/>
      <color rgb="FF000000"/>
      <name val="Times New Roman"/>
      <family val="1"/>
    </font>
    <font>
      <b/>
      <sz val="9"/>
      <color indexed="81"/>
      <name val="Tahoma"/>
      <family val="2"/>
    </font>
    <font>
      <sz val="9"/>
      <color indexed="81"/>
      <name val="Tahoma"/>
      <family val="2"/>
    </font>
    <font>
      <sz val="10"/>
      <color theme="1"/>
      <name val="Calibri"/>
      <family val="2"/>
    </font>
    <font>
      <b/>
      <sz val="10"/>
      <color theme="1"/>
      <name val="Calibri"/>
      <family val="2"/>
    </font>
    <font>
      <b/>
      <sz val="10"/>
      <color theme="1"/>
      <name val="Times New Roman"/>
      <family val="2"/>
    </font>
    <font>
      <b/>
      <sz val="9"/>
      <color theme="1"/>
      <name val="Times New Roman"/>
      <family val="1"/>
    </font>
    <font>
      <sz val="9"/>
      <color theme="1"/>
      <name val="Times New Roman"/>
      <family val="1"/>
    </font>
    <font>
      <u/>
      <sz val="10"/>
      <name val="Times New Roman"/>
      <family val="1"/>
    </font>
    <font>
      <b/>
      <u/>
      <sz val="10"/>
      <name val="Times New Roman"/>
      <family val="1"/>
    </font>
    <font>
      <sz val="10"/>
      <color rgb="FF393939"/>
      <name val="Times New Roman"/>
      <family val="1"/>
    </font>
    <font>
      <sz val="9"/>
      <name val="等线"/>
      <family val="3"/>
      <charset val="134"/>
      <scheme val="minor"/>
    </font>
  </fonts>
  <fills count="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5"/>
        <bgColor indexed="64"/>
      </patternFill>
    </fill>
    <fill>
      <patternFill patternType="solid">
        <fgColor rgb="FF00B0F0"/>
        <bgColor indexed="64"/>
      </patternFill>
    </fill>
    <fill>
      <patternFill patternType="solid">
        <fgColor rgb="FFFF0000"/>
        <bgColor indexed="64"/>
      </patternFill>
    </fill>
    <fill>
      <patternFill patternType="solid">
        <fgColor theme="0" tint="-0.14999847407452621"/>
        <bgColor indexed="64"/>
      </patternFill>
    </fill>
  </fills>
  <borders count="21">
    <border>
      <left/>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theme="4" tint="0.39997558519241921"/>
      </top>
      <bottom style="thin">
        <color theme="4" tint="0.39997558519241921"/>
      </bottom>
      <diagonal/>
    </border>
    <border>
      <left style="thin">
        <color rgb="FF000000"/>
      </left>
      <right style="thin">
        <color rgb="FF000000"/>
      </right>
      <top style="thin">
        <color rgb="FF000000"/>
      </top>
      <bottom style="thin">
        <color rgb="FF000000"/>
      </bottom>
      <diagonal/>
    </border>
    <border>
      <left/>
      <right/>
      <top/>
      <bottom style="thin">
        <color theme="1"/>
      </bottom>
      <diagonal/>
    </border>
    <border>
      <left/>
      <right/>
      <top style="thin">
        <color theme="1"/>
      </top>
      <bottom style="thin">
        <color theme="1"/>
      </bottom>
      <diagonal/>
    </border>
    <border>
      <left style="thin">
        <color auto="1"/>
      </left>
      <right/>
      <top style="thin">
        <color theme="1"/>
      </top>
      <bottom style="thin">
        <color theme="1"/>
      </bottom>
      <diagonal/>
    </border>
    <border>
      <left/>
      <right style="thin">
        <color auto="1"/>
      </right>
      <top style="thin">
        <color theme="1"/>
      </top>
      <bottom style="thin">
        <color theme="1"/>
      </bottom>
      <diagonal/>
    </border>
  </borders>
  <cellStyleXfs count="2">
    <xf numFmtId="0" fontId="0" fillId="0" borderId="0"/>
    <xf numFmtId="0" fontId="1" fillId="0" borderId="0" applyNumberFormat="0" applyFill="0" applyBorder="0" applyAlignment="0" applyProtection="0"/>
  </cellStyleXfs>
  <cellXfs count="191">
    <xf numFmtId="0" fontId="0" fillId="0" borderId="0" xfId="0"/>
    <xf numFmtId="0" fontId="2" fillId="0" borderId="0" xfId="0" applyFont="1"/>
    <xf numFmtId="0" fontId="3" fillId="0" borderId="0" xfId="0" applyFont="1"/>
    <xf numFmtId="0" fontId="4" fillId="0" borderId="0" xfId="0" applyFont="1" applyAlignment="1">
      <alignment horizontal="center"/>
    </xf>
    <xf numFmtId="0" fontId="2" fillId="0" borderId="3" xfId="0" applyFont="1" applyBorder="1" applyAlignment="1">
      <alignment horizontal="center"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3" xfId="0" quotePrefix="1" applyFont="1" applyBorder="1" applyAlignment="1">
      <alignment horizontal="center" vertical="center"/>
    </xf>
    <xf numFmtId="2" fontId="2" fillId="0" borderId="3" xfId="0" applyNumberFormat="1" applyFont="1" applyBorder="1" applyAlignment="1">
      <alignment horizontal="center" vertical="center"/>
    </xf>
    <xf numFmtId="2" fontId="2" fillId="0" borderId="0" xfId="0" applyNumberFormat="1" applyFont="1" applyAlignment="1">
      <alignment horizontal="center"/>
    </xf>
    <xf numFmtId="0" fontId="2" fillId="0" borderId="0" xfId="0" applyFont="1" applyAlignment="1">
      <alignment horizontal="center" vertical="center"/>
    </xf>
    <xf numFmtId="0" fontId="2" fillId="0" borderId="0" xfId="0" quotePrefix="1" applyFont="1" applyAlignment="1">
      <alignment horizontal="center" vertical="center"/>
    </xf>
    <xf numFmtId="2" fontId="2" fillId="0" borderId="0" xfId="0" applyNumberFormat="1" applyFont="1" applyAlignment="1">
      <alignment horizontal="center" vertical="center"/>
    </xf>
    <xf numFmtId="0" fontId="2"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left" vertical="center"/>
    </xf>
    <xf numFmtId="0" fontId="6" fillId="0" borderId="0" xfId="0" applyFont="1"/>
    <xf numFmtId="0" fontId="7" fillId="0" borderId="0" xfId="0" applyFont="1"/>
    <xf numFmtId="0" fontId="8" fillId="0" borderId="0" xfId="0" applyFont="1" applyAlignment="1">
      <alignment horizontal="center" wrapText="1"/>
    </xf>
    <xf numFmtId="0" fontId="8" fillId="0" borderId="0" xfId="0" applyFont="1" applyAlignment="1">
      <alignment horizontal="center" vertical="center" wrapText="1"/>
    </xf>
    <xf numFmtId="0" fontId="8" fillId="0" borderId="15" xfId="0" applyFont="1" applyBorder="1" applyAlignment="1">
      <alignment horizontal="center" wrapText="1"/>
    </xf>
    <xf numFmtId="0" fontId="7" fillId="0" borderId="0" xfId="0" applyFont="1" applyAlignment="1">
      <alignment horizontal="center" vertical="center"/>
    </xf>
    <xf numFmtId="0" fontId="6" fillId="0" borderId="0" xfId="0" applyFont="1" applyAlignment="1">
      <alignment horizontal="left"/>
    </xf>
    <xf numFmtId="2" fontId="7" fillId="0" borderId="0" xfId="0" applyNumberFormat="1" applyFont="1" applyAlignment="1">
      <alignment horizontal="center" vertical="center"/>
    </xf>
    <xf numFmtId="0" fontId="8" fillId="0" borderId="0" xfId="0" applyFont="1" applyAlignment="1">
      <alignment horizontal="center"/>
    </xf>
    <xf numFmtId="0" fontId="8" fillId="0" borderId="15" xfId="0" applyFont="1" applyBorder="1" applyAlignment="1">
      <alignment horizontal="center"/>
    </xf>
    <xf numFmtId="0" fontId="7" fillId="0" borderId="0" xfId="0" applyFont="1" applyAlignment="1">
      <alignment horizontal="left" vertical="center"/>
    </xf>
    <xf numFmtId="0" fontId="7" fillId="0" borderId="15" xfId="0" applyFont="1" applyBorder="1" applyAlignment="1">
      <alignment horizontal="left" vertical="center"/>
    </xf>
    <xf numFmtId="0" fontId="9" fillId="0" borderId="0" xfId="0" applyFont="1"/>
    <xf numFmtId="0" fontId="10" fillId="0" borderId="0" xfId="0" applyFont="1"/>
    <xf numFmtId="0" fontId="11" fillId="0" borderId="0" xfId="0" applyFont="1"/>
    <xf numFmtId="0" fontId="6" fillId="0" borderId="0" xfId="0" applyFont="1" applyAlignment="1">
      <alignment horizontal="center"/>
    </xf>
    <xf numFmtId="0" fontId="11" fillId="0" borderId="16" xfId="0" applyFont="1" applyBorder="1"/>
    <xf numFmtId="0" fontId="6" fillId="0" borderId="16" xfId="0" applyFont="1" applyBorder="1"/>
    <xf numFmtId="0" fontId="12" fillId="0" borderId="0" xfId="0" applyFont="1" applyAlignment="1">
      <alignment horizontal="center"/>
    </xf>
    <xf numFmtId="0" fontId="2" fillId="3" borderId="3" xfId="0" applyFont="1" applyFill="1" applyBorder="1" applyAlignment="1">
      <alignment horizontal="center" vertical="center"/>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xf>
    <xf numFmtId="0" fontId="5" fillId="5" borderId="3" xfId="0" applyFont="1" applyFill="1" applyBorder="1" applyAlignment="1">
      <alignment horizontal="center" vertical="center"/>
    </xf>
    <xf numFmtId="0" fontId="5" fillId="6" borderId="3"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xf>
    <xf numFmtId="2" fontId="3" fillId="0" borderId="0" xfId="0" applyNumberFormat="1" applyFont="1" applyAlignment="1">
      <alignment horizontal="center"/>
    </xf>
    <xf numFmtId="11" fontId="3" fillId="0" borderId="0" xfId="0" applyNumberFormat="1" applyFont="1"/>
    <xf numFmtId="0" fontId="13" fillId="0" borderId="0" xfId="0" applyFont="1"/>
    <xf numFmtId="176" fontId="2" fillId="0" borderId="0" xfId="0" applyNumberFormat="1" applyFont="1"/>
    <xf numFmtId="2" fontId="2" fillId="0" borderId="0" xfId="0" applyNumberFormat="1" applyFont="1"/>
    <xf numFmtId="11" fontId="2" fillId="0" borderId="0" xfId="0" applyNumberFormat="1" applyFont="1"/>
    <xf numFmtId="0" fontId="14" fillId="0" borderId="0" xfId="0" applyFont="1" applyAlignment="1">
      <alignment horizontal="center"/>
    </xf>
    <xf numFmtId="0" fontId="2" fillId="0" borderId="0" xfId="0" applyFont="1" applyBorder="1" applyAlignment="1">
      <alignment horizontal="left" vertical="center"/>
    </xf>
    <xf numFmtId="0" fontId="3" fillId="0" borderId="0" xfId="0"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xf>
    <xf numFmtId="0" fontId="2" fillId="0" borderId="0" xfId="0" applyFont="1" applyFill="1" applyAlignment="1">
      <alignment horizontal="left"/>
    </xf>
    <xf numFmtId="0" fontId="2" fillId="0" borderId="0" xfId="0" applyFont="1" applyFill="1" applyAlignment="1">
      <alignment horizontal="center" vertical="center"/>
    </xf>
    <xf numFmtId="176" fontId="3"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3" fillId="0" borderId="0" xfId="0" applyFont="1" applyFill="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176" fontId="3" fillId="0" borderId="0" xfId="0" applyNumberFormat="1" applyFont="1" applyFill="1" applyBorder="1" applyAlignment="1">
      <alignment horizontal="center" vertical="center"/>
    </xf>
    <xf numFmtId="1" fontId="3" fillId="0" borderId="0" xfId="0" applyNumberFormat="1" applyFont="1" applyFill="1" applyBorder="1" applyAlignment="1">
      <alignment horizontal="center" vertical="center"/>
    </xf>
    <xf numFmtId="0" fontId="3" fillId="0" borderId="0" xfId="0" applyFont="1" applyFill="1" applyBorder="1" applyAlignment="1">
      <alignment horizontal="center"/>
    </xf>
    <xf numFmtId="0" fontId="2" fillId="0" borderId="17" xfId="0" applyFont="1" applyFill="1" applyBorder="1" applyAlignment="1">
      <alignment horizontal="center"/>
    </xf>
    <xf numFmtId="0" fontId="5" fillId="0" borderId="0" xfId="0" applyFont="1" applyFill="1" applyBorder="1" applyAlignment="1">
      <alignment horizontal="left" vertical="center"/>
    </xf>
    <xf numFmtId="0" fontId="2" fillId="0" borderId="0" xfId="0" quotePrefix="1" applyFont="1" applyAlignment="1">
      <alignment horizontal="left" vertical="center"/>
    </xf>
    <xf numFmtId="0" fontId="14" fillId="0" borderId="0" xfId="0" applyFont="1"/>
    <xf numFmtId="0" fontId="15" fillId="0" borderId="0" xfId="0" applyFont="1" applyAlignment="1">
      <alignment vertical="center"/>
    </xf>
    <xf numFmtId="0" fontId="14" fillId="0" borderId="0" xfId="0" applyFont="1" applyAlignment="1">
      <alignment horizontal="left" vertical="center"/>
    </xf>
    <xf numFmtId="0" fontId="2" fillId="0" borderId="3" xfId="0" applyFont="1" applyBorder="1" applyAlignment="1">
      <alignment horizontal="center"/>
    </xf>
    <xf numFmtId="0" fontId="5" fillId="0" borderId="8" xfId="0" applyFont="1" applyBorder="1" applyAlignment="1">
      <alignment horizontal="left" vertical="center"/>
    </xf>
    <xf numFmtId="0" fontId="2" fillId="0" borderId="8" xfId="0" applyFont="1" applyBorder="1" applyAlignment="1">
      <alignment horizontal="center" vertical="center"/>
    </xf>
    <xf numFmtId="0" fontId="2" fillId="0" borderId="8" xfId="0" applyFont="1" applyBorder="1" applyAlignment="1">
      <alignment horizontal="center"/>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wrapText="1"/>
    </xf>
    <xf numFmtId="0" fontId="5" fillId="0" borderId="0" xfId="0" applyFont="1" applyAlignment="1">
      <alignment horizontal="center" wrapText="1"/>
    </xf>
    <xf numFmtId="0" fontId="5" fillId="0" borderId="0" xfId="0" applyFont="1"/>
    <xf numFmtId="0" fontId="15" fillId="0" borderId="0" xfId="0" applyFont="1"/>
    <xf numFmtId="0" fontId="15" fillId="0" borderId="0" xfId="0" applyFont="1" applyAlignment="1">
      <alignment horizontal="left" vertical="center"/>
    </xf>
    <xf numFmtId="0" fontId="4" fillId="0" borderId="0" xfId="0" applyFont="1"/>
    <xf numFmtId="0" fontId="5" fillId="0" borderId="12" xfId="0" applyFont="1" applyBorder="1"/>
    <xf numFmtId="0" fontId="2" fillId="0" borderId="13" xfId="0" applyFont="1" applyBorder="1" applyAlignment="1">
      <alignment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9" xfId="0" applyFont="1" applyBorder="1" applyAlignment="1">
      <alignment horizontal="center" wrapText="1"/>
    </xf>
    <xf numFmtId="0" fontId="5" fillId="0" borderId="0" xfId="0" applyFont="1" applyBorder="1" applyAlignment="1">
      <alignment horizontal="center" wrapText="1"/>
    </xf>
    <xf numFmtId="0" fontId="21" fillId="0" borderId="0" xfId="0" applyFont="1" applyBorder="1" applyAlignment="1">
      <alignment horizontal="center" wrapText="1"/>
    </xf>
    <xf numFmtId="0" fontId="5" fillId="0" borderId="6" xfId="0" applyFont="1" applyBorder="1" applyAlignment="1">
      <alignment horizontal="center" wrapText="1"/>
    </xf>
    <xf numFmtId="0" fontId="2" fillId="0" borderId="9" xfId="0" applyFont="1" applyBorder="1"/>
    <xf numFmtId="0" fontId="2" fillId="0" borderId="0" xfId="0" applyFont="1" applyBorder="1"/>
    <xf numFmtId="0" fontId="5" fillId="0" borderId="0" xfId="0" applyFont="1" applyBorder="1"/>
    <xf numFmtId="176" fontId="5" fillId="0" borderId="0" xfId="0" applyNumberFormat="1" applyFont="1" applyBorder="1"/>
    <xf numFmtId="0" fontId="2" fillId="0" borderId="6" xfId="0" applyFont="1" applyBorder="1" applyAlignment="1">
      <alignment horizontal="left" vertical="center"/>
    </xf>
    <xf numFmtId="0" fontId="2" fillId="0" borderId="10" xfId="0" applyFont="1" applyBorder="1"/>
    <xf numFmtId="0" fontId="2" fillId="0" borderId="8" xfId="0" applyFont="1" applyBorder="1"/>
    <xf numFmtId="0" fontId="5" fillId="0" borderId="8" xfId="0" applyFont="1" applyBorder="1"/>
    <xf numFmtId="1" fontId="5" fillId="0" borderId="8" xfId="0" applyNumberFormat="1" applyFont="1" applyBorder="1"/>
    <xf numFmtId="0" fontId="2" fillId="0" borderId="11" xfId="0" applyFont="1" applyBorder="1" applyAlignment="1">
      <alignment horizontal="center" vertical="center"/>
    </xf>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3" xfId="0" applyFont="1" applyBorder="1"/>
    <xf numFmtId="0" fontId="2" fillId="0" borderId="13" xfId="0" applyFont="1" applyBorder="1" applyAlignment="1">
      <alignment horizontal="left" vertical="top" wrapText="1"/>
    </xf>
    <xf numFmtId="0" fontId="2" fillId="0" borderId="13" xfId="0" applyFont="1" applyBorder="1"/>
    <xf numFmtId="0" fontId="2" fillId="0" borderId="14" xfId="0" applyFont="1" applyBorder="1"/>
    <xf numFmtId="0" fontId="5" fillId="0" borderId="9" xfId="0" applyFont="1" applyBorder="1"/>
    <xf numFmtId="0" fontId="2" fillId="0" borderId="0" xfId="0" applyFont="1" applyBorder="1" applyAlignment="1">
      <alignment horizontal="left" vertical="top" wrapText="1"/>
    </xf>
    <xf numFmtId="0" fontId="2" fillId="5" borderId="0" xfId="0" applyFont="1" applyFill="1" applyBorder="1" applyAlignment="1">
      <alignment horizontal="center" vertical="top" wrapText="1"/>
    </xf>
    <xf numFmtId="0" fontId="2" fillId="0" borderId="6" xfId="0" applyFont="1" applyBorder="1"/>
    <xf numFmtId="0" fontId="14" fillId="0" borderId="9" xfId="0" applyFont="1" applyBorder="1" applyAlignment="1">
      <alignment horizontal="center"/>
    </xf>
    <xf numFmtId="0" fontId="14" fillId="0" borderId="0" xfId="0" applyFont="1" applyBorder="1" applyAlignment="1">
      <alignment horizontal="center"/>
    </xf>
    <xf numFmtId="0" fontId="2" fillId="0" borderId="0" xfId="0" applyFont="1" applyBorder="1" applyAlignment="1">
      <alignment horizontal="center" vertical="top" wrapText="1"/>
    </xf>
    <xf numFmtId="0" fontId="2" fillId="0" borderId="6" xfId="0" applyFont="1" applyBorder="1" applyAlignment="1">
      <alignment horizontal="center"/>
    </xf>
    <xf numFmtId="0" fontId="2" fillId="0" borderId="0" xfId="0" applyFont="1" applyBorder="1" applyAlignment="1">
      <alignment horizontal="right" vertical="top" wrapText="1"/>
    </xf>
    <xf numFmtId="0" fontId="2" fillId="0" borderId="9" xfId="0" applyFont="1" applyBorder="1" applyAlignment="1">
      <alignment horizontal="center"/>
    </xf>
    <xf numFmtId="0" fontId="2" fillId="0" borderId="0" xfId="0" applyFont="1" applyBorder="1" applyAlignment="1">
      <alignment horizontal="center"/>
    </xf>
    <xf numFmtId="0" fontId="2" fillId="0" borderId="8" xfId="0" applyFont="1" applyBorder="1" applyAlignment="1">
      <alignment horizontal="left" vertical="top" wrapText="1"/>
    </xf>
    <xf numFmtId="0" fontId="2" fillId="0" borderId="11" xfId="0" applyFont="1" applyBorder="1"/>
    <xf numFmtId="0" fontId="5" fillId="0" borderId="0" xfId="0" applyFont="1" applyFill="1" applyAlignment="1">
      <alignment horizontal="center" wrapText="1"/>
    </xf>
    <xf numFmtId="0" fontId="15" fillId="0" borderId="0" xfId="0" applyFont="1" applyFill="1" applyAlignment="1">
      <alignment horizontal="center" vertical="center" wrapText="1"/>
    </xf>
    <xf numFmtId="0" fontId="2" fillId="0" borderId="0" xfId="0" applyFont="1" applyAlignment="1">
      <alignment horizontal="center" vertical="center"/>
    </xf>
    <xf numFmtId="0" fontId="2" fillId="7" borderId="3" xfId="0" applyFont="1" applyFill="1" applyBorder="1" applyAlignment="1">
      <alignment horizontal="left" vertical="top" wrapText="1"/>
    </xf>
    <xf numFmtId="0" fontId="2" fillId="0" borderId="9"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xf>
    <xf numFmtId="0" fontId="2" fillId="0" borderId="2" xfId="0" applyFont="1" applyBorder="1" applyAlignment="1">
      <alignment vertical="center"/>
    </xf>
    <xf numFmtId="176" fontId="2" fillId="0" borderId="0" xfId="0" applyNumberFormat="1" applyFont="1" applyAlignment="1">
      <alignment horizontal="center" vertical="center"/>
    </xf>
    <xf numFmtId="0" fontId="13" fillId="0" borderId="0" xfId="0" applyFont="1" applyAlignment="1">
      <alignment horizontal="center"/>
    </xf>
    <xf numFmtId="2" fontId="13" fillId="0" borderId="0" xfId="0" applyNumberFormat="1" applyFont="1" applyAlignment="1">
      <alignment horizontal="center"/>
    </xf>
    <xf numFmtId="0" fontId="2" fillId="2" borderId="0" xfId="0" applyFont="1" applyFill="1"/>
    <xf numFmtId="0" fontId="2" fillId="0" borderId="0" xfId="0" applyFont="1" applyAlignment="1">
      <alignment horizontal="center" wrapText="1"/>
    </xf>
    <xf numFmtId="0" fontId="2" fillId="2" borderId="0" xfId="0" applyFont="1" applyFill="1" applyAlignment="1">
      <alignment horizontal="left"/>
    </xf>
    <xf numFmtId="0" fontId="2" fillId="2" borderId="0" xfId="0" applyFont="1" applyFill="1" applyAlignment="1">
      <alignment horizontal="left" wrapText="1"/>
    </xf>
    <xf numFmtId="0" fontId="2" fillId="2" borderId="0" xfId="0" applyFont="1" applyFill="1" applyAlignment="1">
      <alignment horizontal="center"/>
    </xf>
    <xf numFmtId="0" fontId="2" fillId="0" borderId="0" xfId="0" applyFont="1" applyAlignment="1">
      <alignment horizontal="left"/>
    </xf>
    <xf numFmtId="0" fontId="13" fillId="0" borderId="4" xfId="0" applyFont="1" applyBorder="1"/>
    <xf numFmtId="0" fontId="13" fillId="0" borderId="5" xfId="0" applyFont="1" applyBorder="1"/>
    <xf numFmtId="0" fontId="13" fillId="0" borderId="2" xfId="0" applyFont="1" applyBorder="1"/>
    <xf numFmtId="0" fontId="3" fillId="0" borderId="6"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5" fillId="0" borderId="1" xfId="0" applyFont="1" applyBorder="1" applyAlignment="1">
      <alignment horizontal="center" vertical="center"/>
    </xf>
    <xf numFmtId="0" fontId="3" fillId="0" borderId="0" xfId="0" quotePrefix="1" applyFont="1" applyAlignment="1">
      <alignment horizontal="center" vertical="center"/>
    </xf>
    <xf numFmtId="2" fontId="3" fillId="0" borderId="0" xfId="0" applyNumberFormat="1" applyFont="1" applyAlignment="1">
      <alignment horizontal="center" vertical="center"/>
    </xf>
    <xf numFmtId="0" fontId="13" fillId="0" borderId="0" xfId="0" applyFont="1" applyAlignment="1">
      <alignment horizontal="center" vertical="center"/>
    </xf>
    <xf numFmtId="0" fontId="3" fillId="0" borderId="0" xfId="0" applyFont="1" applyAlignment="1">
      <alignment vertical="center"/>
    </xf>
    <xf numFmtId="0" fontId="13" fillId="0" borderId="0" xfId="0" applyFont="1" applyAlignment="1">
      <alignment horizontal="left" vertical="center"/>
    </xf>
    <xf numFmtId="0" fontId="3" fillId="0" borderId="0" xfId="0" applyFont="1" applyAlignment="1">
      <alignment horizontal="left"/>
    </xf>
    <xf numFmtId="0" fontId="3" fillId="0" borderId="0" xfId="0" applyFont="1" applyAlignment="1">
      <alignment horizontal="left" vertical="center"/>
    </xf>
    <xf numFmtId="0" fontId="13" fillId="0" borderId="0" xfId="0" applyFont="1" applyAlignment="1">
      <alignment horizontal="left"/>
    </xf>
    <xf numFmtId="0" fontId="2" fillId="0" borderId="0" xfId="0" applyFont="1" applyAlignment="1">
      <alignment horizontal="right" vertical="center"/>
    </xf>
    <xf numFmtId="0" fontId="2" fillId="0" borderId="4" xfId="0" applyFont="1" applyBorder="1"/>
    <xf numFmtId="0" fontId="26" fillId="0" borderId="0" xfId="0" applyFont="1"/>
    <xf numFmtId="0" fontId="3" fillId="0" borderId="0" xfId="0" applyFont="1" applyAlignment="1">
      <alignment horizontal="left" vertical="center" indent="2"/>
    </xf>
    <xf numFmtId="0" fontId="13" fillId="0" borderId="0" xfId="0" applyFont="1" applyAlignment="1">
      <alignment horizontal="right" vertical="center"/>
    </xf>
    <xf numFmtId="0" fontId="3" fillId="0" borderId="0" xfId="0" applyFont="1" applyAlignment="1">
      <alignment horizontal="right" vertical="center"/>
    </xf>
    <xf numFmtId="0" fontId="26" fillId="0" borderId="0" xfId="0" applyFont="1" applyAlignment="1">
      <alignment horizontal="right"/>
    </xf>
    <xf numFmtId="0" fontId="5" fillId="4" borderId="3" xfId="0" applyFont="1" applyFill="1" applyBorder="1" applyAlignment="1">
      <alignment horizontal="left" vertical="center"/>
    </xf>
    <xf numFmtId="0" fontId="2" fillId="0" borderId="0" xfId="0" applyFont="1" applyBorder="1" applyAlignment="1">
      <alignment horizontal="left"/>
    </xf>
    <xf numFmtId="0" fontId="2" fillId="4" borderId="0" xfId="0" applyFont="1" applyFill="1" applyBorder="1" applyAlignment="1">
      <alignment horizontal="center" vertical="top" wrapText="1"/>
    </xf>
    <xf numFmtId="0" fontId="16" fillId="4" borderId="19" xfId="0" applyFont="1" applyFill="1" applyBorder="1" applyAlignment="1">
      <alignment horizontal="center" vertical="center" wrapText="1"/>
    </xf>
    <xf numFmtId="0" fontId="15" fillId="4" borderId="18" xfId="0" applyFont="1" applyFill="1" applyBorder="1" applyAlignment="1">
      <alignment horizontal="center" vertical="center" wrapText="1"/>
    </xf>
    <xf numFmtId="1" fontId="2" fillId="4" borderId="18" xfId="0" applyNumberFormat="1" applyFont="1" applyFill="1" applyBorder="1" applyAlignment="1">
      <alignment horizontal="center" vertical="center" wrapText="1"/>
    </xf>
    <xf numFmtId="176" fontId="2" fillId="4" borderId="18" xfId="0" applyNumberFormat="1" applyFont="1" applyFill="1" applyBorder="1" applyAlignment="1">
      <alignment horizontal="center" vertical="center" wrapText="1"/>
    </xf>
    <xf numFmtId="176" fontId="2" fillId="4" borderId="20" xfId="0" applyNumberFormat="1" applyFont="1" applyFill="1" applyBorder="1" applyAlignment="1">
      <alignment horizontal="center" vertical="center" wrapText="1"/>
    </xf>
    <xf numFmtId="0" fontId="5" fillId="4" borderId="19"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5" fillId="5" borderId="18" xfId="0" applyFont="1" applyFill="1" applyBorder="1" applyAlignment="1">
      <alignment horizontal="center" vertical="center" wrapText="1"/>
    </xf>
    <xf numFmtId="1" fontId="15" fillId="5" borderId="18" xfId="0" applyNumberFormat="1" applyFont="1" applyFill="1" applyBorder="1" applyAlignment="1">
      <alignment horizontal="center" vertical="center" wrapText="1"/>
    </xf>
    <xf numFmtId="176" fontId="15" fillId="5" borderId="18" xfId="0" applyNumberFormat="1" applyFont="1" applyFill="1" applyBorder="1" applyAlignment="1">
      <alignment horizontal="center" vertical="center" wrapText="1"/>
    </xf>
    <xf numFmtId="176" fontId="15" fillId="5" borderId="20" xfId="0" applyNumberFormat="1" applyFont="1" applyFill="1" applyBorder="1" applyAlignment="1">
      <alignment horizontal="center" vertical="center" wrapText="1"/>
    </xf>
    <xf numFmtId="0" fontId="3"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13" fillId="0" borderId="4" xfId="0" applyFont="1" applyBorder="1" applyAlignment="1">
      <alignment horizontal="center"/>
    </xf>
    <xf numFmtId="0" fontId="13" fillId="0" borderId="5" xfId="0" applyFont="1" applyBorder="1" applyAlignment="1">
      <alignment horizontal="center"/>
    </xf>
    <xf numFmtId="0" fontId="13" fillId="0" borderId="2" xfId="0" applyFont="1" applyBorder="1" applyAlignment="1">
      <alignment horizont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wrapText="1"/>
    </xf>
  </cellXfs>
  <cellStyles count="2">
    <cellStyle name="Hyperlink 3" xfId="1" xr:uid="{A6B91924-C95C-45FB-99D4-0E194052DC6D}"/>
    <cellStyle name="常规" xfId="0" builtinId="0"/>
  </cellStyles>
  <dxfs count="84">
    <dxf>
      <font>
        <b val="0"/>
        <i val="0"/>
        <strike val="0"/>
        <condense val="0"/>
        <extend val="0"/>
        <outline val="0"/>
        <shadow val="0"/>
        <u val="none"/>
        <vertAlign val="baseline"/>
        <sz val="12"/>
        <color auto="1"/>
        <name val="Times New Roman"/>
        <family val="1"/>
        <scheme val="none"/>
      </font>
      <fill>
        <patternFill patternType="none">
          <bgColor auto="1"/>
        </patternFill>
      </fill>
      <alignment horizontal="left" vertical="center" textRotation="0" wrapText="0" indent="0" justifyLastLine="0" shrinkToFit="0" readingOrder="0"/>
      <border diagonalUp="0" diagonalDown="0" outline="0">
        <left/>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numFmt numFmtId="2" formatCode="0.00"/>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left" vertical="bottom" textRotation="0" wrapText="0" indent="0" justifyLastLine="0" shrinkToFit="0" readingOrder="0"/>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fgColor theme="0" tint="-0.14999847407452621"/>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2"/>
        <color auto="1"/>
        <name val="Times New Roman"/>
        <family val="1"/>
        <scheme val="none"/>
      </font>
      <fill>
        <patternFill patternType="none">
          <bgColor auto="1"/>
        </patternFill>
      </fill>
      <alignment horizontal="center" vertical="center" textRotation="0" wrapText="0" indent="0" justifyLastLine="0" shrinkToFit="0" readingOrder="0"/>
    </dxf>
    <dxf>
      <border outline="0">
        <right style="thin">
          <color theme="4" tint="0.39997558519241921"/>
        </right>
      </border>
    </dxf>
    <dxf>
      <font>
        <b val="0"/>
        <i val="0"/>
        <strike val="0"/>
        <condense val="0"/>
        <extend val="0"/>
        <outline val="0"/>
        <shadow val="0"/>
        <u val="none"/>
        <vertAlign val="baseline"/>
        <sz val="12"/>
        <color theme="1"/>
        <name val="Times New Roman"/>
        <family val="1"/>
        <scheme val="none"/>
      </font>
      <fill>
        <patternFill patternType="none">
          <bgColor auto="1"/>
        </patternFill>
      </fill>
      <alignment horizontal="general" vertical="bottom" textRotation="0" wrapText="0" indent="0" justifyLastLine="0" shrinkToFit="0" readingOrder="0"/>
    </dxf>
    <dxf>
      <font>
        <b/>
        <i val="0"/>
        <strike val="0"/>
        <condense val="0"/>
        <extend val="0"/>
        <outline val="0"/>
        <shadow val="0"/>
        <u val="none"/>
        <vertAlign val="baseline"/>
        <sz val="12"/>
        <color auto="1"/>
        <name val="Times New Roman"/>
        <family val="1"/>
        <scheme val="none"/>
      </font>
      <fill>
        <patternFill patternType="none">
          <bgColor auto="1"/>
        </patternFill>
      </fill>
      <alignment horizontal="center" vertical="bottom" textRotation="0" wrapText="1"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bottom" textRotation="0" wrapText="0" indent="0" justifyLastLine="0" shrinkToFit="0" readingOrder="0"/>
      <border diagonalUp="0" diagonalDown="0" outline="0">
        <left/>
        <right/>
        <top/>
        <bottom style="thin">
          <color theme="1"/>
        </bottom>
      </border>
    </dxf>
    <dxf>
      <font>
        <b val="0"/>
        <strike val="0"/>
        <outline val="0"/>
        <shadow val="0"/>
        <vertAlign val="baseline"/>
        <sz val="10"/>
        <name val="Times New Roman"/>
        <family val="1"/>
        <scheme val="none"/>
      </font>
      <fill>
        <patternFill patternType="none">
          <fgColor indexed="64"/>
          <bgColor auto="1"/>
        </patternFill>
      </fill>
      <alignment horizontal="center" vertical="bottom" textRotation="0" wrapText="0" indent="0" justifyLastLine="0" shrinkToFit="0" readingOrder="0"/>
    </dxf>
    <dxf>
      <font>
        <b val="0"/>
        <strike val="0"/>
        <outline val="0"/>
        <shadow val="0"/>
        <vertAlign val="baseline"/>
        <sz val="10"/>
        <name val="Times New Roman"/>
        <family val="1"/>
        <scheme val="none"/>
      </font>
      <numFmt numFmtId="1" formatCode="0"/>
      <fill>
        <patternFill patternType="none">
          <fgColor indexed="64"/>
          <bgColor auto="1"/>
        </patternFill>
      </fill>
      <alignment horizontal="center" vertical="center" textRotation="0" wrapText="0" indent="0" justifyLastLine="0" shrinkToFit="0" readingOrder="0"/>
    </dxf>
    <dxf>
      <font>
        <b val="0"/>
        <strike val="0"/>
        <outline val="0"/>
        <shadow val="0"/>
        <vertAlign val="baseline"/>
        <sz val="10"/>
        <name val="Times New Roman"/>
        <family val="1"/>
        <scheme val="none"/>
      </font>
      <numFmt numFmtId="176" formatCode="0.0"/>
      <fill>
        <patternFill patternType="none">
          <fgColor indexed="64"/>
          <bgColor auto="1"/>
        </patternFill>
      </fill>
      <alignment horizontal="center" vertical="center" textRotation="0" wrapText="0" indent="0" justifyLastLine="0" shrinkToFit="0" readingOrder="0"/>
    </dxf>
    <dxf>
      <font>
        <b val="0"/>
        <strike val="0"/>
        <outline val="0"/>
        <shadow val="0"/>
        <vertAlign val="baseline"/>
        <sz val="10"/>
        <name val="Times New Roman"/>
        <family val="1"/>
        <scheme val="none"/>
      </font>
      <numFmt numFmtId="176"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b val="0"/>
        <strike val="0"/>
        <outline val="0"/>
        <shadow val="0"/>
        <vertAlign val="baseline"/>
        <sz val="10"/>
        <name val="Times New Roman"/>
        <family val="1"/>
        <scheme val="none"/>
      </font>
      <fill>
        <patternFill patternType="none">
          <fgColor indexed="64"/>
          <bgColor auto="1"/>
        </patternFill>
      </fill>
      <alignment horizontal="center" vertical="center" textRotation="0" wrapText="0" indent="0" justifyLastLine="0" shrinkToFit="0" readingOrder="0"/>
    </dxf>
    <dxf>
      <font>
        <b val="0"/>
        <strike val="0"/>
        <outline val="0"/>
        <shadow val="0"/>
        <vertAlign val="baseline"/>
        <sz val="10"/>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strike val="0"/>
        <outline val="0"/>
        <shadow val="0"/>
        <vertAlign val="baseline"/>
        <sz val="10"/>
        <color theme="1"/>
        <name val="Times New Roman"/>
        <family val="1"/>
        <scheme val="none"/>
      </font>
      <fill>
        <patternFill patternType="none">
          <fgColor indexed="64"/>
          <bgColor auto="1"/>
        </patternFill>
      </fill>
      <alignment horizontal="left" vertical="center" textRotation="0" wrapText="0" indent="0" justifyLastLine="0" shrinkToFit="0" readingOrder="0"/>
    </dxf>
    <dxf>
      <font>
        <b val="0"/>
        <strike val="0"/>
        <outline val="0"/>
        <shadow val="0"/>
        <vertAlign val="baseline"/>
        <sz val="10"/>
        <name val="Times New Roman"/>
        <family val="1"/>
        <scheme val="none"/>
      </font>
      <numFmt numFmtId="20" formatCode="d\-mmm\-yy"/>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0"/>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10"/>
        <color auto="1"/>
        <name val="Times New Roman"/>
        <family val="1"/>
        <scheme val="none"/>
      </font>
      <numFmt numFmtId="2"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0"/>
        <name val="Times New Roman"/>
        <family val="1"/>
        <scheme val="none"/>
      </font>
    </dxf>
    <dxf>
      <font>
        <strike val="0"/>
        <outline val="0"/>
        <shadow val="0"/>
        <vertAlign val="baseline"/>
        <sz val="10"/>
        <name val="Times New Roman"/>
        <family val="1"/>
        <scheme val="none"/>
      </font>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sz val="10"/>
        <name val="Times New Roman"/>
        <family val="1"/>
        <scheme val="none"/>
      </font>
    </dxf>
    <dxf>
      <font>
        <strike val="0"/>
        <outline val="0"/>
        <shadow val="0"/>
        <vertAlign val="baseline"/>
        <sz val="10"/>
        <name val="Times New Roman"/>
        <family val="1"/>
        <scheme val="none"/>
      </font>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Times New Roman"/>
        <family val="1"/>
        <scheme val="none"/>
      </font>
      <fill>
        <patternFill patternType="none">
          <fgColor indexed="64"/>
          <bgColor auto="1"/>
        </patternFill>
      </fill>
      <alignment horizontal="center" vertical="center" textRotation="0" wrapText="0" indent="0" justifyLastLine="0" shrinkToFit="0" readingOrder="0"/>
    </dxf>
    <dxf>
      <border>
        <bottom style="thin">
          <color indexed="64"/>
        </bottom>
      </border>
    </dxf>
    <dxf>
      <font>
        <b val="0"/>
        <i val="0"/>
        <strike val="0"/>
        <condense val="0"/>
        <extend val="0"/>
        <outline val="0"/>
        <shadow val="0"/>
        <u/>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bottom style="thin">
          <color theme="1"/>
        </bottom>
      </border>
    </dxf>
    <dxf>
      <font>
        <strike val="0"/>
        <outline val="0"/>
        <shadow val="0"/>
        <u val="none"/>
        <vertAlign val="baseline"/>
        <sz val="10"/>
        <name val="Times New Roman"/>
        <family val="1"/>
        <scheme val="none"/>
      </font>
      <alignment horizontal="center" vertical="center" textRotation="0" wrapText="0" indent="0" justifyLastLine="0" shrinkToFit="0" readingOrder="0"/>
    </dxf>
    <dxf>
      <font>
        <strike val="0"/>
        <outline val="0"/>
        <shadow val="0"/>
        <u val="none"/>
        <vertAlign val="baseline"/>
        <sz val="10"/>
        <name val="Times New Roman"/>
        <family val="1"/>
        <scheme val="none"/>
      </font>
      <numFmt numFmtId="176" formatCode="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Times New Roman"/>
        <family val="1"/>
        <scheme val="none"/>
      </font>
      <numFmt numFmtId="176" formatCode="0.0"/>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Times New Roman"/>
        <family val="1"/>
        <scheme val="none"/>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0"/>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dxf>
    <dxf>
      <font>
        <b val="0"/>
        <i val="0"/>
        <strike val="0"/>
        <condense val="0"/>
        <extend val="0"/>
        <outline val="0"/>
        <shadow val="0"/>
        <u val="none"/>
        <vertAlign val="baseline"/>
        <sz val="10"/>
        <color auto="1"/>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Times New Roman"/>
        <family val="1"/>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0"/>
        <name val="Times New Roman"/>
        <family val="1"/>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Times New Roman"/>
        <family val="1"/>
        <scheme val="none"/>
      </font>
      <alignment horizontal="center" vertical="center" textRotation="0" wrapText="0" indent="0" justifyLastLine="0" shrinkToFit="0" readingOrder="0"/>
    </dxf>
    <dxf>
      <font>
        <strike val="0"/>
        <outline val="0"/>
        <shadow val="0"/>
        <u val="none"/>
        <vertAlign val="baseline"/>
        <sz val="10"/>
        <name val="Times New Roman"/>
        <family val="1"/>
        <scheme val="none"/>
      </font>
      <alignment horizontal="center" vertical="center" textRotation="0" wrapText="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BC4211A5-3974-4845-A689-19CC3C9DE29C}">
      <tableStyleElement type="wholeTable" dxfId="83"/>
      <tableStyleElement type="headerRow" dxfId="8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46037</xdr:colOff>
      <xdr:row>19</xdr:row>
      <xdr:rowOff>115888</xdr:rowOff>
    </xdr:from>
    <xdr:to>
      <xdr:col>12</xdr:col>
      <xdr:colOff>369437</xdr:colOff>
      <xdr:row>28</xdr:row>
      <xdr:rowOff>94133</xdr:rowOff>
    </xdr:to>
    <xdr:pic>
      <xdr:nvPicPr>
        <xdr:cNvPr id="2" name="Picture 1">
          <a:extLst>
            <a:ext uri="{FF2B5EF4-FFF2-40B4-BE49-F238E27FC236}">
              <a16:creationId xmlns:a16="http://schemas.microsoft.com/office/drawing/2014/main" id="{F232AA41-0EFA-4433-9C94-01D3A658BC00}"/>
            </a:ext>
          </a:extLst>
        </xdr:cNvPr>
        <xdr:cNvPicPr>
          <a:picLocks noChangeAspect="1"/>
        </xdr:cNvPicPr>
      </xdr:nvPicPr>
      <xdr:blipFill>
        <a:blip xmlns:r="http://schemas.openxmlformats.org/officeDocument/2006/relationships" r:embed="rId1"/>
        <a:stretch>
          <a:fillRect/>
        </a:stretch>
      </xdr:blipFill>
      <xdr:spPr>
        <a:xfrm>
          <a:off x="6351587" y="4237038"/>
          <a:ext cx="3371400" cy="174989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595DA9-23F0-4B14-91FA-55792D7805A7}" name="Table3" displayName="Table3" ref="A4:O7" totalsRowShown="0" headerRowDxfId="81" dataDxfId="80">
  <autoFilter ref="A4:O7" xr:uid="{F180ECFA-5EED-4DAF-A95D-AC0ADD4C7BB8}"/>
  <tableColumns count="15">
    <tableColumn id="2" xr3:uid="{AAD15CEA-5F80-43FC-B2DE-10740E245C05}" name="tube" dataDxfId="79">
      <calculatedColumnFormula>A4+1</calculatedColumnFormula>
    </tableColumn>
    <tableColumn id="3" xr3:uid="{B993EEA9-16D5-4AFF-B211-726E454F7E42}" name="DNA" dataDxfId="78"/>
    <tableColumn id="4" xr3:uid="{E46D31FA-EFE2-4A4B-B1B5-E5674E785F4B}" name="target" dataDxfId="77"/>
    <tableColumn id="5" xr3:uid="{78811425-2D0F-4434-8282-851B1EA842C4}" name="fw_primer" dataDxfId="76"/>
    <tableColumn id="6" xr3:uid="{684F3817-2795-43D4-99FA-B91C14F3A928}" name="rev-primer" dataDxfId="75"/>
    <tableColumn id="7" xr3:uid="{E44A3B81-6E15-4E45-993F-99B8C07D6608}" name="dna.conc (ng/ul)" dataDxfId="74"/>
    <tableColumn id="8" xr3:uid="{C1CB09C1-56FF-474D-A513-79317FDE3B67}" name="primer.conc (uM)" dataDxfId="73"/>
    <tableColumn id="9" xr3:uid="{C4FE9415-9E12-4A2E-A7A3-0EE87AE4393D}" name="total.vol (ul)" dataDxfId="72"/>
    <tableColumn id="10" xr3:uid="{8F672D94-0B91-43B0-9A58-2E4073CC2363}" name="total primer vol. (ul)" dataDxfId="71">
      <calculatedColumnFormula>1.5*0.8</calculatedColumnFormula>
    </tableColumn>
    <tableColumn id="11" xr3:uid="{1D5499DD-41AC-42E8-8597-924BB7762135}" name="dna (ng)" dataDxfId="70"/>
    <tableColumn id="12" xr3:uid="{9EABA2C8-20B0-4BA7-A12D-04AAFAE09B09}" name="dna (ul)" dataDxfId="69"/>
    <tableColumn id="13" xr3:uid="{B404C60A-3E04-4879-8B4B-4E3333121762}" name="readymix" dataDxfId="68">
      <calculatedColumnFormula>H5/2</calculatedColumnFormula>
    </tableColumn>
    <tableColumn id="14" xr3:uid="{DB7E80CA-1D8E-4B87-ADDA-D26C382F42C7}" name="water (ul)" dataDxfId="67">
      <calculatedColumnFormula>H5-I5-K5-L5</calculatedColumnFormula>
    </tableColumn>
    <tableColumn id="15" xr3:uid="{7577935F-2173-4210-90CC-373B607A30CE}" name="expected_size" dataDxfId="66"/>
    <tableColumn id="16" xr3:uid="{F1F40386-096E-4F4E-9F3D-9FA88BE6C194}" name="anneal_temp" dataDxfId="6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4CC6CF-04F1-4FE0-A331-EDE12A4ED61F}" name="Table1" displayName="Table1" ref="A9:V12" totalsRowShown="0" headerRowDxfId="64" dataDxfId="62" headerRowBorderDxfId="63" tableBorderDxfId="61" totalsRowBorderDxfId="60">
  <autoFilter ref="A9:V12" xr:uid="{98D330A8-E344-4B00-8CF8-ECC545AA5599}"/>
  <tableColumns count="22">
    <tableColumn id="1" xr3:uid="{39CDC8DC-ECB5-4498-BA72-0B412B0458D8}" name="tube" dataDxfId="59"/>
    <tableColumn id="15" xr3:uid="{182D5A45-3BD1-4278-8CC2-3E32DA83E7CD}" name="vector" dataDxfId="58"/>
    <tableColumn id="22" xr3:uid="{C57852DF-BCCD-409E-88D2-820B604CF6E7}" name="frag1" dataDxfId="57"/>
    <tableColumn id="12" xr3:uid="{BC874F9E-C979-490E-B3DF-79B76C6F1937}" name="frag2" dataDxfId="56"/>
    <tableColumn id="6" xr3:uid="{090DBB46-2894-4E1D-8E9D-E1A57806D9B3}" name="Vector (bp)" dataDxfId="55"/>
    <tableColumn id="18" xr3:uid="{E7E508CC-D2C0-4406-8403-B399C673460F}" name="Frag1 (bp)" dataDxfId="54"/>
    <tableColumn id="17" xr3:uid="{19192D66-E610-43C3-B1AD-C356F0FAC322}" name="Frag2 (bp)" dataDxfId="53"/>
    <tableColumn id="5" xr3:uid="{1435A291-28CF-4E86-9BE9-AF889A219A9F}" name="V (ng/ul)" dataDxfId="52"/>
    <tableColumn id="21" xr3:uid="{1C70CE8B-0759-4C75-B52F-CE042EC356FB}" name="F1 (ng/ul)" dataDxfId="51"/>
    <tableColumn id="20" xr3:uid="{92746FE8-069A-4A18-8609-185A4F1A4A07}" name="F2 (ng/ul)" dataDxfId="50"/>
    <tableColumn id="25" xr3:uid="{839447D2-621E-4DB5-BF01-CFD32A0E618C}" name="vector (pmol)" dataDxfId="49"/>
    <tableColumn id="27" xr3:uid="{FCEF895C-E1DC-4633-B993-B47D3DBACBA4}" name="frag1 (pmol)" dataDxfId="48"/>
    <tableColumn id="11" xr3:uid="{113EE0C3-C5A3-4C87-B096-EE403CAA9509}" name="frag2 (pmol)" dataDxfId="47"/>
    <tableColumn id="29" xr3:uid="{43528257-9AE8-4BC4-8ED7-58DD890CDC11}" name="vector (ng)" dataDxfId="46">
      <calculatedColumnFormula>(Table1[[#This Row],[vector (pmol)]]*(Table1[[#This Row],[Vector (bp)]]*617.96)+36.04)/1000</calculatedColumnFormula>
    </tableColumn>
    <tableColumn id="14" xr3:uid="{30E55C3C-3FA0-415D-A0AC-32A53018C3E2}" name="frag_1 (ng)" dataDxfId="45">
      <calculatedColumnFormula>(Table1[[#This Row],[frag1 (pmol)]]*(#REF!*617.96)+36.04)/1000</calculatedColumnFormula>
    </tableColumn>
    <tableColumn id="28" xr3:uid="{29C26F02-1B8B-4330-8696-3EC70583CAE5}" name="frag_2 (ng)" dataDxfId="44"/>
    <tableColumn id="7" xr3:uid="{353D2999-4E31-4E7D-9B90-1B00D4636C39}" name="Total vol (uL)" dataDxfId="43"/>
    <tableColumn id="8" xr3:uid="{9D5D54A4-F114-457D-978B-D84EC5615A1F}" name="Gibnson 2x mastermix" dataDxfId="42"/>
    <tableColumn id="9" xr3:uid="{6BFD18E0-5906-4266-A1AF-5CA765A5C23C}" name="vector (ul)" dataDxfId="41"/>
    <tableColumn id="10" xr3:uid="{33FECEE0-C6BD-40D9-A254-A9A2936970FC}" name="frag1 (ul)" dataDxfId="40"/>
    <tableColumn id="32" xr3:uid="{8B13416B-ABE4-48D0-8FFF-1D6211FC7C77}" name="frag2 (ul)" dataDxfId="39">
      <calculatedColumnFormula>Table1[[#This Row],[frag_2 (ng)]]/Table1[[#This Row],[F2 (ng/ul)]]</calculatedColumnFormula>
    </tableColumn>
    <tableColumn id="24" xr3:uid="{209B35C8-E3A2-431B-86A3-8E6AB24328B0}" name="ddH2O" dataDxfId="38">
      <calculatedColumnFormula>Table1[[#This Row],[Total vol (uL)]]-Table1[[#This Row],[Gibnson 2x mastermix]]-Table1[[#This Row],[vector (ul)]]-Table1[[#This Row],[frag1 (ul)]]-Table1[[#This Row],[frag2 (ul)]]</calculatedColumnFormula>
    </tableColumn>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E671296-BC29-4D1C-9671-D0086CE9A493}" name="Table36" displayName="Table36" ref="A3:P12" totalsRowShown="0" headerRowDxfId="37" dataDxfId="36">
  <autoFilter ref="A3:P12" xr:uid="{7A3B9BF4-C52C-4337-95D5-29F092C52D57}"/>
  <tableColumns count="16">
    <tableColumn id="1" xr3:uid="{602CF98B-441D-4C20-9B3D-8BEF7D23B449}" name="tube" dataDxfId="35"/>
    <tableColumn id="2" xr3:uid="{03751DB3-7765-4D6C-8B5B-5B76C9ADC8D7}" name="DNA/RNA" dataDxfId="34"/>
    <tableColumn id="3" xr3:uid="{727CA9EA-CA81-4589-A975-0DA3C5291297}" name="target" dataDxfId="33"/>
    <tableColumn id="4" xr3:uid="{FF8C71D9-A0AA-494A-9ED3-F4151B09C3DE}" name="fw_primer" dataDxfId="32"/>
    <tableColumn id="5" xr3:uid="{611343C2-A46F-4265-B524-EF94FF23B425}" name="rev-primer" dataDxfId="31"/>
    <tableColumn id="6" xr3:uid="{A4CC3950-4F45-41E2-BD10-EFF0125F630A}" name="dna.conc (ng/ul)" dataDxfId="30"/>
    <tableColumn id="7" xr3:uid="{4F185A5B-2F23-4E84-B840-AB35061F06C2}" name="primer.conc (uM)" dataDxfId="29"/>
    <tableColumn id="8" xr3:uid="{CBA4ED48-1BA6-4904-AEDD-93E5F8E14FD0}" name="total.vol (ul)" dataDxfId="28"/>
    <tableColumn id="9" xr3:uid="{D13099A0-A3AF-4059-A6DF-BF95D191CAB7}" name="total primer vol. (ul)" dataDxfId="27"/>
    <tableColumn id="10" xr3:uid="{A76B46D5-3D47-4C4E-B5DC-7252BECC7541}" name="dna (ng)" dataDxfId="26"/>
    <tableColumn id="11" xr3:uid="{BFFBE06D-61B2-401C-9BC8-EFFE9894CCAC}" name="dna (ul)" dataDxfId="25"/>
    <tableColumn id="12" xr3:uid="{9DCF9FA8-4A67-4D71-B596-F85B0D79605E}" name="readymix" dataDxfId="24"/>
    <tableColumn id="13" xr3:uid="{7768B5B8-E9B6-4AB6-A9D8-2B692D232E0D}" name="water (ul)" dataDxfId="23"/>
    <tableColumn id="14" xr3:uid="{C66AA1FB-D6D9-4EDD-8EB7-A09BB1356F9D}" name="expected_size" dataDxfId="22"/>
    <tableColumn id="15" xr3:uid="{3E73FDFF-918B-48E8-A362-31C30105574A}" name="anneal_temp" dataDxfId="21"/>
    <tableColumn id="16" xr3:uid="{20D97FF2-F6F6-4897-953F-9A71EC54DDEC}" name="Column1" dataDxfId="20"/>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81191C8-1876-4B42-BB13-E6CC73B4FC78}" name="Table14" displayName="Table14" ref="A3:Q15" totalsRowShown="0" headerRowDxfId="19" dataDxfId="18" tableBorderDxfId="17">
  <autoFilter ref="A3:Q15" xr:uid="{8DEC6EF1-1137-467A-B3D5-67435A442214}"/>
  <tableColumns count="17">
    <tableColumn id="1" xr3:uid="{55EB9ED4-01B0-4C40-B119-1F2503DA64BE}" name="#" dataDxfId="16"/>
    <tableColumn id="18" xr3:uid="{54E1B83F-C663-42E8-BFC7-33357312D3B5}" name="Experiment_ID" dataDxfId="15"/>
    <tableColumn id="13" xr3:uid="{C48256DB-C34B-4BA8-9492-704C96235919}" name="Plasmid" dataDxfId="14"/>
    <tableColumn id="2" xr3:uid="{F3B1B825-089F-418E-90D2-0EF201947395}" name="Colony" dataDxfId="13">
      <calculatedColumnFormula>D3+1</calculatedColumnFormula>
    </tableColumn>
    <tableColumn id="3" xr3:uid="{AA41DD5A-7C52-48CE-8669-FB3816116E57}" name="ID" dataDxfId="12">
      <calculatedColumnFormula>_xlfn.CONCAT(A4,"_",D4)</calculatedColumnFormula>
    </tableColumn>
    <tableColumn id="5" xr3:uid="{57A38067-EBF5-4292-9EDA-81A3984B8C98}" name="DNA conc (ng/µL)" dataDxfId="11"/>
    <tableColumn id="6" xr3:uid="{CD62A377-9A79-4EA2-9348-7AFA1EDE6856}" name="Primer" dataDxfId="10"/>
    <tableColumn id="7" xr3:uid="{7C57F2DE-54A2-46BE-A1CB-8E7C92654C1C}" name="primer (μL)" dataDxfId="9"/>
    <tableColumn id="8" xr3:uid="{734711B3-EE39-4B8B-9AEB-CC36EF4A90EC}" name="DNA (μL)" dataDxfId="8"/>
    <tableColumn id="9" xr3:uid="{C8FDEB64-F2F0-4F6A-9FF9-8433480D0460}" name="Seq Buffer (μL)" dataDxfId="7"/>
    <tableColumn id="10" xr3:uid="{9DD5884C-0F1C-44E3-AD4C-0436656B7AEC}" name="Big Dye Terminator (μL)" dataDxfId="6"/>
    <tableColumn id="11" xr3:uid="{B2089C6E-AFBA-4D18-8816-66171EDCAB2E}" name="H2O (μL)" dataDxfId="5">
      <calculatedColumnFormula>M4-H4-I4-J4-K4</calculatedColumnFormula>
    </tableColumn>
    <tableColumn id="12" xr3:uid="{BBA3CA5C-767D-4953-BC5C-572AA1E1E1F0}" name="Volume" dataDxfId="4"/>
    <tableColumn id="14" xr3:uid="{75FE35EF-6C54-4037-9A0A-4DB45EABD492}" name="Result" dataDxfId="3"/>
    <tableColumn id="15" xr3:uid="{C8876108-317A-413E-A549-80BFA6E2734B}" name="Read_length" dataDxfId="2"/>
    <tableColumn id="16" xr3:uid="{1F68D78D-C750-4242-A422-BF8D6F6FBBB5}" name="QV20+" dataDxfId="1"/>
    <tableColumn id="17" xr3:uid="{1835BA5E-A84D-429B-8A12-A7453071935B}" name="Notes" dataDxfId="0"/>
  </tableColumns>
  <tableStyleInfo name="TableStyleLight1"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C319F-2E64-441B-98C7-4FE928A7E3A7}">
  <dimension ref="A1:O29"/>
  <sheetViews>
    <sheetView tabSelected="1" topLeftCell="A7" workbookViewId="0">
      <selection activeCell="C16" sqref="C16"/>
    </sheetView>
  </sheetViews>
  <sheetFormatPr defaultColWidth="8.75" defaultRowHeight="13" x14ac:dyDescent="0.3"/>
  <cols>
    <col min="1" max="1" width="9.08203125" style="1" bestFit="1" customWidth="1"/>
    <col min="2" max="2" width="19.1640625" style="1" bestFit="1" customWidth="1"/>
    <col min="3" max="3" width="23.5" style="1" bestFit="1" customWidth="1"/>
    <col min="4" max="4" width="14" style="1" bestFit="1" customWidth="1"/>
    <col min="5" max="5" width="14.33203125" style="1" bestFit="1" customWidth="1"/>
    <col min="6" max="6" width="18.83203125" style="1" bestFit="1" customWidth="1"/>
    <col min="7" max="7" width="19.83203125" style="1" bestFit="1" customWidth="1"/>
    <col min="8" max="8" width="15.5" style="1" bestFit="1" customWidth="1"/>
    <col min="9" max="9" width="22.58203125" style="1" bestFit="1" customWidth="1"/>
    <col min="10" max="10" width="12.08203125" style="1" bestFit="1" customWidth="1"/>
    <col min="11" max="11" width="11.58203125" style="1" bestFit="1" customWidth="1"/>
    <col min="12" max="12" width="13.25" style="1" bestFit="1" customWidth="1"/>
    <col min="13" max="13" width="13.33203125" style="1" bestFit="1" customWidth="1"/>
    <col min="14" max="14" width="17.25" style="1" bestFit="1" customWidth="1"/>
    <col min="15" max="15" width="16.1640625" style="1" bestFit="1" customWidth="1"/>
    <col min="16" max="16384" width="8.75" style="1"/>
  </cols>
  <sheetData>
    <row r="1" spans="1:15" x14ac:dyDescent="0.3">
      <c r="A1" s="1" t="s">
        <v>218</v>
      </c>
      <c r="B1" s="1" t="s">
        <v>219</v>
      </c>
      <c r="C1" s="2"/>
    </row>
    <row r="4" spans="1:15" x14ac:dyDescent="0.3">
      <c r="A4" s="125" t="s">
        <v>0</v>
      </c>
      <c r="B4" s="125" t="s">
        <v>1</v>
      </c>
      <c r="C4" s="125" t="s">
        <v>2</v>
      </c>
      <c r="D4" s="41" t="s">
        <v>3</v>
      </c>
      <c r="E4" s="41" t="s">
        <v>4</v>
      </c>
      <c r="F4" s="125" t="s">
        <v>5</v>
      </c>
      <c r="G4" s="125" t="s">
        <v>6</v>
      </c>
      <c r="H4" s="125" t="s">
        <v>7</v>
      </c>
      <c r="I4" s="41" t="s">
        <v>8</v>
      </c>
      <c r="J4" s="125" t="s">
        <v>9</v>
      </c>
      <c r="K4" s="125" t="s">
        <v>10</v>
      </c>
      <c r="L4" s="41" t="s">
        <v>11</v>
      </c>
      <c r="M4" s="125" t="s">
        <v>12</v>
      </c>
      <c r="N4" s="125" t="s">
        <v>13</v>
      </c>
      <c r="O4" s="125" t="s">
        <v>14</v>
      </c>
    </row>
    <row r="5" spans="1:15" x14ac:dyDescent="0.3">
      <c r="A5" s="125">
        <v>1</v>
      </c>
      <c r="B5" s="13" t="s">
        <v>15</v>
      </c>
      <c r="C5" s="41" t="s">
        <v>16</v>
      </c>
      <c r="D5" s="2" t="s">
        <v>583</v>
      </c>
      <c r="E5" s="2" t="s">
        <v>584</v>
      </c>
      <c r="F5" s="41">
        <v>0</v>
      </c>
      <c r="G5" s="125">
        <v>10</v>
      </c>
      <c r="H5" s="125">
        <v>20</v>
      </c>
      <c r="I5" s="125">
        <v>1.2</v>
      </c>
      <c r="J5" s="41">
        <v>0</v>
      </c>
      <c r="K5" s="125">
        <v>0</v>
      </c>
      <c r="L5" s="134">
        <f t="shared" ref="L5" si="0">H5/2</f>
        <v>10</v>
      </c>
      <c r="M5" s="134">
        <f t="shared" ref="M5:M7" si="1">H5-I5-K5-L5</f>
        <v>8.8000000000000007</v>
      </c>
      <c r="N5" s="125">
        <v>0</v>
      </c>
      <c r="O5" s="125" t="s">
        <v>17</v>
      </c>
    </row>
    <row r="6" spans="1:15" x14ac:dyDescent="0.3">
      <c r="A6" s="125">
        <f>A5+1</f>
        <v>2</v>
      </c>
      <c r="B6" s="13" t="s">
        <v>18</v>
      </c>
      <c r="C6" s="125" t="s">
        <v>585</v>
      </c>
      <c r="D6" s="2" t="s">
        <v>583</v>
      </c>
      <c r="E6" s="2" t="s">
        <v>584</v>
      </c>
      <c r="F6" s="41">
        <v>10</v>
      </c>
      <c r="G6" s="125">
        <v>10</v>
      </c>
      <c r="H6" s="125">
        <v>20</v>
      </c>
      <c r="I6" s="125">
        <f>1.5*0.8</f>
        <v>1.2000000000000002</v>
      </c>
      <c r="J6" s="125">
        <v>10</v>
      </c>
      <c r="K6" s="125">
        <v>1</v>
      </c>
      <c r="L6" s="134">
        <f>H6/2</f>
        <v>10</v>
      </c>
      <c r="M6" s="134">
        <f t="shared" si="1"/>
        <v>7.8000000000000007</v>
      </c>
      <c r="N6" s="125">
        <v>643</v>
      </c>
      <c r="O6" s="125" t="s">
        <v>17</v>
      </c>
    </row>
    <row r="7" spans="1:15" x14ac:dyDescent="0.3">
      <c r="A7" s="125">
        <f t="shared" ref="A7" si="2">A6+1</f>
        <v>3</v>
      </c>
      <c r="B7" s="13" t="s">
        <v>19</v>
      </c>
      <c r="C7" s="125" t="s">
        <v>585</v>
      </c>
      <c r="D7" s="2" t="s">
        <v>583</v>
      </c>
      <c r="E7" s="2" t="s">
        <v>584</v>
      </c>
      <c r="F7" s="41">
        <v>10</v>
      </c>
      <c r="G7" s="125">
        <v>10</v>
      </c>
      <c r="H7" s="125">
        <v>20</v>
      </c>
      <c r="I7" s="125">
        <v>1.2</v>
      </c>
      <c r="J7" s="41">
        <v>10</v>
      </c>
      <c r="K7" s="125">
        <v>1</v>
      </c>
      <c r="L7" s="134">
        <f t="shared" ref="L7" si="3">H7/2</f>
        <v>10</v>
      </c>
      <c r="M7" s="134">
        <f t="shared" si="1"/>
        <v>7.8000000000000007</v>
      </c>
      <c r="N7" s="125">
        <v>643</v>
      </c>
      <c r="O7" s="125" t="s">
        <v>17</v>
      </c>
    </row>
    <row r="8" spans="1:15" x14ac:dyDescent="0.3">
      <c r="A8" s="125"/>
      <c r="B8" s="13"/>
      <c r="C8" s="125"/>
      <c r="F8" s="125"/>
      <c r="G8" s="125"/>
      <c r="H8" s="125"/>
      <c r="I8" s="125"/>
      <c r="J8" s="125"/>
      <c r="K8" s="125"/>
      <c r="L8" s="134"/>
      <c r="M8" s="134"/>
      <c r="N8" s="125"/>
      <c r="O8" s="125"/>
    </row>
    <row r="9" spans="1:15" x14ac:dyDescent="0.3">
      <c r="D9" s="135" t="s">
        <v>20</v>
      </c>
      <c r="E9" s="136">
        <v>4</v>
      </c>
      <c r="F9" s="9">
        <v>3.5</v>
      </c>
      <c r="G9" s="9">
        <v>9</v>
      </c>
      <c r="H9" s="9"/>
      <c r="M9" s="46"/>
    </row>
    <row r="10" spans="1:15" x14ac:dyDescent="0.3">
      <c r="B10" s="2" t="s">
        <v>21</v>
      </c>
      <c r="C10" s="2"/>
      <c r="D10" s="43">
        <f>M6</f>
        <v>7.8000000000000007</v>
      </c>
      <c r="E10" s="43">
        <f>D10*$E$9</f>
        <v>31.200000000000003</v>
      </c>
      <c r="F10" s="43">
        <f>D10*$F$9</f>
        <v>27.300000000000004</v>
      </c>
      <c r="G10" s="43">
        <f>D10*$G$9</f>
        <v>70.2</v>
      </c>
      <c r="H10" s="43"/>
      <c r="J10" s="47"/>
    </row>
    <row r="11" spans="1:15" x14ac:dyDescent="0.3">
      <c r="B11" s="2" t="s">
        <v>22</v>
      </c>
      <c r="C11" s="44"/>
      <c r="D11" s="43">
        <f>I5/2</f>
        <v>0.6</v>
      </c>
      <c r="E11" s="43">
        <f t="shared" ref="E11:E14" si="4">D11*$E$9</f>
        <v>2.4</v>
      </c>
      <c r="F11" s="43">
        <f t="shared" ref="F11:F14" si="5">D11*$F$9</f>
        <v>2.1</v>
      </c>
      <c r="G11" s="43">
        <f t="shared" ref="G11:G14" si="6">D11*$G$9</f>
        <v>5.3999999999999995</v>
      </c>
      <c r="H11" s="43"/>
      <c r="J11" s="47"/>
    </row>
    <row r="12" spans="1:15" x14ac:dyDescent="0.3">
      <c r="B12" s="2" t="s">
        <v>23</v>
      </c>
      <c r="C12" s="44"/>
      <c r="D12" s="43">
        <v>0.6</v>
      </c>
      <c r="E12" s="43">
        <f t="shared" si="4"/>
        <v>2.4</v>
      </c>
      <c r="F12" s="43">
        <f t="shared" si="5"/>
        <v>2.1</v>
      </c>
      <c r="G12" s="43">
        <f t="shared" si="6"/>
        <v>5.3999999999999995</v>
      </c>
      <c r="H12" s="43"/>
      <c r="J12" s="47"/>
    </row>
    <row r="13" spans="1:15" x14ac:dyDescent="0.3">
      <c r="B13" s="2" t="s">
        <v>1</v>
      </c>
      <c r="C13" s="44"/>
      <c r="D13" s="43">
        <v>0</v>
      </c>
      <c r="E13" s="43">
        <f t="shared" si="4"/>
        <v>0</v>
      </c>
      <c r="F13" s="43">
        <f t="shared" si="5"/>
        <v>0</v>
      </c>
      <c r="G13" s="43">
        <f t="shared" si="6"/>
        <v>0</v>
      </c>
      <c r="H13" s="43"/>
      <c r="J13" s="47"/>
    </row>
    <row r="14" spans="1:15" x14ac:dyDescent="0.3">
      <c r="B14" s="2" t="s">
        <v>24</v>
      </c>
      <c r="C14" s="2"/>
      <c r="D14" s="43">
        <f>L5</f>
        <v>10</v>
      </c>
      <c r="E14" s="43">
        <f t="shared" si="4"/>
        <v>40</v>
      </c>
      <c r="F14" s="43">
        <f t="shared" si="5"/>
        <v>35</v>
      </c>
      <c r="G14" s="43">
        <f t="shared" si="6"/>
        <v>90</v>
      </c>
      <c r="H14" s="43"/>
      <c r="J14" s="47"/>
    </row>
    <row r="15" spans="1:15" x14ac:dyDescent="0.3">
      <c r="B15" s="45" t="s">
        <v>25</v>
      </c>
      <c r="C15" s="45"/>
      <c r="D15" s="136">
        <f>SUM(D10:D14)</f>
        <v>19</v>
      </c>
      <c r="E15" s="136">
        <f xml:space="preserve"> SUM(E10:E14)</f>
        <v>76</v>
      </c>
      <c r="F15" s="6"/>
      <c r="G15" s="43"/>
      <c r="H15" s="42"/>
      <c r="J15" s="47"/>
    </row>
    <row r="16" spans="1:15" x14ac:dyDescent="0.3">
      <c r="C16" s="48"/>
    </row>
    <row r="17" spans="2:13" x14ac:dyDescent="0.3">
      <c r="B17" s="2" t="s">
        <v>26</v>
      </c>
      <c r="C17" s="48"/>
    </row>
    <row r="18" spans="2:13" x14ac:dyDescent="0.3">
      <c r="B18" s="1" t="s">
        <v>27</v>
      </c>
      <c r="C18" s="48"/>
      <c r="G18" s="6"/>
      <c r="H18" s="6"/>
      <c r="I18" s="6"/>
      <c r="J18" s="6"/>
      <c r="K18" s="6"/>
      <c r="L18" s="6"/>
    </row>
    <row r="19" spans="2:13" x14ac:dyDescent="0.3">
      <c r="B19" s="2" t="s">
        <v>28</v>
      </c>
      <c r="C19" s="44"/>
      <c r="G19" s="45"/>
      <c r="H19" s="6" t="s">
        <v>29</v>
      </c>
      <c r="I19" s="6" t="s">
        <v>30</v>
      </c>
      <c r="J19" s="6" t="s">
        <v>31</v>
      </c>
      <c r="K19" s="6"/>
      <c r="L19" s="6"/>
      <c r="M19" s="6"/>
    </row>
    <row r="20" spans="2:13" x14ac:dyDescent="0.3">
      <c r="B20" s="1" t="s">
        <v>32</v>
      </c>
      <c r="F20" s="1" t="s">
        <v>33</v>
      </c>
      <c r="G20" s="1" t="s">
        <v>34</v>
      </c>
      <c r="H20" s="1">
        <v>1</v>
      </c>
      <c r="I20" s="6">
        <v>95</v>
      </c>
      <c r="J20" s="6" t="s">
        <v>35</v>
      </c>
      <c r="K20" s="6"/>
      <c r="L20" s="6"/>
      <c r="M20" s="6"/>
    </row>
    <row r="21" spans="2:13" x14ac:dyDescent="0.3">
      <c r="B21" s="2" t="s">
        <v>36</v>
      </c>
      <c r="F21" s="1" t="s">
        <v>37</v>
      </c>
      <c r="G21" s="1" t="s">
        <v>38</v>
      </c>
      <c r="I21" s="6">
        <v>98</v>
      </c>
      <c r="J21" s="6" t="s">
        <v>39</v>
      </c>
      <c r="K21" s="6"/>
      <c r="L21" s="6"/>
      <c r="M21" s="6"/>
    </row>
    <row r="22" spans="2:13" x14ac:dyDescent="0.3">
      <c r="B22" s="2" t="s">
        <v>40</v>
      </c>
      <c r="G22" s="1" t="s">
        <v>41</v>
      </c>
      <c r="I22" s="6" t="s">
        <v>42</v>
      </c>
      <c r="J22" s="6" t="s">
        <v>39</v>
      </c>
      <c r="K22" s="6"/>
      <c r="L22" s="6"/>
      <c r="M22" s="6"/>
    </row>
    <row r="23" spans="2:13" x14ac:dyDescent="0.3">
      <c r="B23" s="2" t="s">
        <v>43</v>
      </c>
      <c r="G23" s="1" t="s">
        <v>44</v>
      </c>
      <c r="I23" s="6">
        <v>72</v>
      </c>
      <c r="J23" s="42" t="s">
        <v>45</v>
      </c>
      <c r="K23" s="6"/>
      <c r="L23" s="6"/>
      <c r="M23" s="6"/>
    </row>
    <row r="24" spans="2:13" x14ac:dyDescent="0.3">
      <c r="B24" s="2" t="s">
        <v>46</v>
      </c>
      <c r="F24" s="1" t="s">
        <v>47</v>
      </c>
      <c r="G24" s="1" t="s">
        <v>48</v>
      </c>
      <c r="H24" s="1">
        <v>1</v>
      </c>
      <c r="I24" s="6">
        <v>72</v>
      </c>
      <c r="J24" s="6" t="s">
        <v>49</v>
      </c>
    </row>
    <row r="25" spans="2:13" x14ac:dyDescent="0.3">
      <c r="B25" s="2" t="s">
        <v>50</v>
      </c>
    </row>
    <row r="26" spans="2:13" x14ac:dyDescent="0.3">
      <c r="B26" s="2" t="s">
        <v>51</v>
      </c>
      <c r="F26" s="45"/>
      <c r="G26" s="6"/>
      <c r="H26" s="6"/>
      <c r="I26" s="6"/>
    </row>
    <row r="27" spans="2:13" x14ac:dyDescent="0.3">
      <c r="B27" s="2" t="s">
        <v>52</v>
      </c>
      <c r="H27" s="6"/>
      <c r="I27" s="6"/>
    </row>
    <row r="28" spans="2:13" x14ac:dyDescent="0.3">
      <c r="B28" s="2" t="s">
        <v>53</v>
      </c>
      <c r="H28" s="6"/>
      <c r="I28" s="6"/>
    </row>
    <row r="29" spans="2:13" x14ac:dyDescent="0.3">
      <c r="B29" s="2" t="s">
        <v>54</v>
      </c>
      <c r="H29" s="6"/>
      <c r="I29" s="6"/>
    </row>
  </sheetData>
  <phoneticPr fontId="27"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4313-F771-48A0-AD30-ED88E6565378}">
  <dimension ref="A1:N35"/>
  <sheetViews>
    <sheetView topLeftCell="A22" workbookViewId="0">
      <selection activeCell="N10" sqref="N10"/>
    </sheetView>
  </sheetViews>
  <sheetFormatPr defaultColWidth="8.75" defaultRowHeight="13" x14ac:dyDescent="0.3"/>
  <cols>
    <col min="1" max="1" width="8.58203125" style="1" bestFit="1" customWidth="1"/>
    <col min="2" max="2" width="9" style="1" bestFit="1" customWidth="1"/>
    <col min="3" max="4" width="7.33203125" style="1" bestFit="1" customWidth="1"/>
    <col min="5" max="5" width="6.75" style="1" bestFit="1" customWidth="1"/>
    <col min="6" max="6" width="9.33203125" style="1" bestFit="1" customWidth="1"/>
    <col min="7" max="7" width="2.58203125" style="1" bestFit="1" customWidth="1"/>
    <col min="8" max="8" width="7.33203125" style="1" bestFit="1" customWidth="1"/>
    <col min="9" max="9" width="9.08203125" style="1" bestFit="1" customWidth="1"/>
    <col min="10" max="10" width="12.58203125" style="1" bestFit="1" customWidth="1"/>
    <col min="11" max="11" width="8.75" style="1"/>
    <col min="12" max="12" width="5.9140625" style="1" bestFit="1" customWidth="1"/>
    <col min="13" max="13" width="7.5" style="1" bestFit="1" customWidth="1"/>
    <col min="14" max="14" width="10.83203125" style="1" bestFit="1" customWidth="1"/>
    <col min="15" max="16384" width="8.75" style="1"/>
  </cols>
  <sheetData>
    <row r="1" spans="1:14" x14ac:dyDescent="0.3">
      <c r="A1" s="1" t="s">
        <v>220</v>
      </c>
      <c r="B1" s="2" t="s">
        <v>221</v>
      </c>
    </row>
    <row r="3" spans="1:14" x14ac:dyDescent="0.3">
      <c r="M3" s="137" t="s">
        <v>119</v>
      </c>
      <c r="N3" s="137"/>
    </row>
    <row r="4" spans="1:14" ht="39" x14ac:dyDescent="0.3">
      <c r="A4" s="6" t="s">
        <v>0</v>
      </c>
      <c r="B4" s="6" t="s">
        <v>120</v>
      </c>
      <c r="C4" s="6" t="s">
        <v>121</v>
      </c>
      <c r="D4" s="6" t="s">
        <v>122</v>
      </c>
      <c r="E4" s="1" t="s">
        <v>123</v>
      </c>
      <c r="F4" s="6" t="s">
        <v>124</v>
      </c>
      <c r="G4" s="6" t="s">
        <v>125</v>
      </c>
      <c r="H4" s="138" t="s">
        <v>126</v>
      </c>
      <c r="I4" s="6" t="s">
        <v>127</v>
      </c>
      <c r="J4" s="6" t="s">
        <v>128</v>
      </c>
      <c r="K4" s="6" t="s">
        <v>129</v>
      </c>
      <c r="L4" s="6" t="s">
        <v>77</v>
      </c>
      <c r="M4" s="139" t="s">
        <v>130</v>
      </c>
      <c r="N4" s="140" t="s">
        <v>131</v>
      </c>
    </row>
    <row r="5" spans="1:14" x14ac:dyDescent="0.3">
      <c r="A5" s="6">
        <v>1</v>
      </c>
      <c r="B5" s="6">
        <v>50</v>
      </c>
      <c r="C5" s="6" t="s">
        <v>16</v>
      </c>
      <c r="D5" s="6" t="s">
        <v>16</v>
      </c>
      <c r="E5" s="1">
        <v>0</v>
      </c>
      <c r="F5" s="6" t="s">
        <v>256</v>
      </c>
      <c r="G5" s="6">
        <v>1</v>
      </c>
      <c r="H5" s="6">
        <v>1220</v>
      </c>
      <c r="I5" s="9">
        <f t="shared" ref="I5:I8" si="0">G5/H5*1000</f>
        <v>0.81967213114754101</v>
      </c>
      <c r="J5" s="6">
        <f>B5/10</f>
        <v>5</v>
      </c>
      <c r="K5" s="6">
        <v>0</v>
      </c>
      <c r="L5" s="9">
        <f>B5-I5-J5-M5-K5</f>
        <v>38.180327868852459</v>
      </c>
      <c r="M5" s="141">
        <f>60/10</f>
        <v>6</v>
      </c>
      <c r="N5" s="141">
        <f>K5</f>
        <v>0</v>
      </c>
    </row>
    <row r="6" spans="1:14" x14ac:dyDescent="0.3">
      <c r="A6" s="6">
        <v>2</v>
      </c>
      <c r="B6" s="6">
        <v>50</v>
      </c>
      <c r="C6" s="6" t="s">
        <v>132</v>
      </c>
      <c r="D6" s="6" t="s">
        <v>133</v>
      </c>
      <c r="E6" s="1">
        <v>584</v>
      </c>
      <c r="F6" s="6" t="s">
        <v>256</v>
      </c>
      <c r="G6" s="6">
        <v>3</v>
      </c>
      <c r="H6" s="6">
        <v>1220</v>
      </c>
      <c r="I6" s="9">
        <f t="shared" si="0"/>
        <v>2.459016393442623</v>
      </c>
      <c r="J6" s="6">
        <f>B6/10</f>
        <v>5</v>
      </c>
      <c r="K6" s="6">
        <f>G6</f>
        <v>3</v>
      </c>
      <c r="L6" s="9">
        <f>B6-I6-J6-M6-K6</f>
        <v>33.540983606557376</v>
      </c>
      <c r="M6" s="141">
        <f t="shared" ref="M6:M8" si="1">60/10</f>
        <v>6</v>
      </c>
      <c r="N6" s="141">
        <f t="shared" ref="N6:N8" si="2">K6</f>
        <v>3</v>
      </c>
    </row>
    <row r="7" spans="1:14" x14ac:dyDescent="0.3">
      <c r="A7" s="6">
        <v>3</v>
      </c>
      <c r="B7" s="6">
        <v>50</v>
      </c>
      <c r="C7" s="6" t="s">
        <v>16</v>
      </c>
      <c r="D7" s="6" t="s">
        <v>16</v>
      </c>
      <c r="E7" s="1">
        <v>0</v>
      </c>
      <c r="F7" s="6" t="s">
        <v>256</v>
      </c>
      <c r="G7" s="6">
        <v>1</v>
      </c>
      <c r="H7" s="6">
        <v>1220</v>
      </c>
      <c r="I7" s="9">
        <f t="shared" si="0"/>
        <v>0.81967213114754101</v>
      </c>
      <c r="J7" s="6">
        <f>B7/10</f>
        <v>5</v>
      </c>
      <c r="K7" s="6">
        <v>0</v>
      </c>
      <c r="L7" s="9">
        <f>B7-I7-J7-M7-K7</f>
        <v>38.180327868852459</v>
      </c>
      <c r="M7" s="141">
        <f t="shared" si="1"/>
        <v>6</v>
      </c>
      <c r="N7" s="141">
        <f t="shared" si="2"/>
        <v>0</v>
      </c>
    </row>
    <row r="8" spans="1:14" x14ac:dyDescent="0.3">
      <c r="A8" s="6">
        <v>4</v>
      </c>
      <c r="B8" s="6">
        <v>50</v>
      </c>
      <c r="C8" s="6" t="s">
        <v>134</v>
      </c>
      <c r="D8" s="6" t="s">
        <v>135</v>
      </c>
      <c r="E8" s="1">
        <v>717</v>
      </c>
      <c r="F8" s="6" t="s">
        <v>256</v>
      </c>
      <c r="G8" s="6">
        <v>3</v>
      </c>
      <c r="H8" s="6">
        <v>1220</v>
      </c>
      <c r="I8" s="9">
        <f t="shared" si="0"/>
        <v>2.459016393442623</v>
      </c>
      <c r="J8" s="6">
        <f>B8/10</f>
        <v>5</v>
      </c>
      <c r="K8" s="6">
        <f>G8</f>
        <v>3</v>
      </c>
      <c r="L8" s="9">
        <f>B8-I8-J8-M8-K8</f>
        <v>33.540983606557376</v>
      </c>
      <c r="M8" s="141">
        <f t="shared" si="1"/>
        <v>6</v>
      </c>
      <c r="N8" s="141">
        <f t="shared" si="2"/>
        <v>3</v>
      </c>
    </row>
    <row r="9" spans="1:14" x14ac:dyDescent="0.3">
      <c r="A9" s="6"/>
      <c r="B9" s="6"/>
      <c r="C9" s="6"/>
      <c r="D9" s="6"/>
      <c r="E9" s="6"/>
      <c r="F9" s="6"/>
      <c r="G9" s="6"/>
      <c r="H9" s="9"/>
      <c r="I9" s="6"/>
      <c r="J9" s="6"/>
      <c r="K9" s="9"/>
    </row>
    <row r="10" spans="1:14" x14ac:dyDescent="0.3">
      <c r="A10" s="142" t="s">
        <v>136</v>
      </c>
      <c r="B10" s="6"/>
      <c r="C10" s="6"/>
      <c r="D10" s="6"/>
      <c r="E10" s="6"/>
      <c r="F10" s="6"/>
      <c r="G10" s="6"/>
      <c r="H10" s="9"/>
      <c r="I10" s="6"/>
      <c r="J10" s="6"/>
      <c r="K10" s="9"/>
    </row>
    <row r="11" spans="1:14" x14ac:dyDescent="0.3">
      <c r="A11" s="142" t="s">
        <v>586</v>
      </c>
      <c r="B11" s="6"/>
      <c r="C11" s="6"/>
      <c r="D11" s="6"/>
      <c r="E11" s="6"/>
      <c r="F11" s="6"/>
      <c r="G11" s="6"/>
      <c r="H11" s="9"/>
      <c r="I11" s="6"/>
      <c r="J11" s="6"/>
      <c r="K11" s="9"/>
    </row>
    <row r="12" spans="1:14" x14ac:dyDescent="0.3">
      <c r="A12" s="6"/>
      <c r="B12" s="6"/>
      <c r="C12" s="6"/>
      <c r="D12" s="6"/>
      <c r="E12" s="6"/>
    </row>
    <row r="13" spans="1:14" x14ac:dyDescent="0.3">
      <c r="A13" s="1" t="s">
        <v>137</v>
      </c>
    </row>
    <row r="14" spans="1:14" x14ac:dyDescent="0.3">
      <c r="A14" s="1" t="s">
        <v>138</v>
      </c>
    </row>
    <row r="15" spans="1:14" x14ac:dyDescent="0.3">
      <c r="A15" s="1" t="s">
        <v>51</v>
      </c>
    </row>
    <row r="16" spans="1:14" x14ac:dyDescent="0.3">
      <c r="A16" s="1" t="s">
        <v>139</v>
      </c>
    </row>
    <row r="17" spans="1:11" x14ac:dyDescent="0.3">
      <c r="A17" s="1" t="s">
        <v>139</v>
      </c>
    </row>
    <row r="18" spans="1:11" x14ac:dyDescent="0.3">
      <c r="A18" s="1" t="s">
        <v>140</v>
      </c>
    </row>
    <row r="19" spans="1:11" x14ac:dyDescent="0.3">
      <c r="A19" s="1" t="s">
        <v>141</v>
      </c>
    </row>
    <row r="20" spans="1:11" x14ac:dyDescent="0.3">
      <c r="A20" s="1" t="s">
        <v>142</v>
      </c>
    </row>
    <row r="21" spans="1:11" x14ac:dyDescent="0.3">
      <c r="A21" s="1" t="s">
        <v>143</v>
      </c>
    </row>
    <row r="23" spans="1:11" x14ac:dyDescent="0.3">
      <c r="A23" s="142" t="s">
        <v>144</v>
      </c>
    </row>
    <row r="24" spans="1:11" x14ac:dyDescent="0.3">
      <c r="A24" s="1" t="s">
        <v>145</v>
      </c>
    </row>
    <row r="25" spans="1:11" x14ac:dyDescent="0.3">
      <c r="A25" s="1" t="s">
        <v>146</v>
      </c>
    </row>
    <row r="26" spans="1:11" x14ac:dyDescent="0.3">
      <c r="A26" s="1" t="s">
        <v>147</v>
      </c>
    </row>
    <row r="27" spans="1:11" x14ac:dyDescent="0.3">
      <c r="A27" s="1" t="s">
        <v>148</v>
      </c>
    </row>
    <row r="29" spans="1:11" x14ac:dyDescent="0.3">
      <c r="A29" s="142" t="s">
        <v>149</v>
      </c>
    </row>
    <row r="30" spans="1:11" x14ac:dyDescent="0.3">
      <c r="A30" s="142" t="s">
        <v>150</v>
      </c>
    </row>
    <row r="32" spans="1:11" x14ac:dyDescent="0.3">
      <c r="A32" s="1" t="s">
        <v>151</v>
      </c>
      <c r="I32" s="6"/>
      <c r="J32" s="6"/>
      <c r="K32" s="6"/>
    </row>
    <row r="33" spans="1:11" x14ac:dyDescent="0.3">
      <c r="A33" s="1" t="s">
        <v>152</v>
      </c>
      <c r="I33" s="6"/>
      <c r="J33" s="6"/>
      <c r="K33" s="6"/>
    </row>
    <row r="34" spans="1:11" x14ac:dyDescent="0.3">
      <c r="A34" s="1" t="s">
        <v>153</v>
      </c>
      <c r="I34" s="6"/>
      <c r="J34" s="6"/>
      <c r="K34" s="6"/>
    </row>
    <row r="35" spans="1:11" x14ac:dyDescent="0.3">
      <c r="A35" s="1" t="s">
        <v>154</v>
      </c>
      <c r="I35" s="6"/>
      <c r="J35" s="6"/>
      <c r="K35" s="6"/>
    </row>
  </sheetData>
  <phoneticPr fontId="2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0C12E-7685-4399-AD8A-AAB9FE1E50E8}">
  <dimension ref="A1:V51"/>
  <sheetViews>
    <sheetView workbookViewId="0">
      <selection activeCell="C4" sqref="A1:XFD1048576"/>
    </sheetView>
  </sheetViews>
  <sheetFormatPr defaultColWidth="8.75" defaultRowHeight="13" x14ac:dyDescent="0.3"/>
  <cols>
    <col min="1" max="1" width="8.75" style="1"/>
    <col min="2" max="2" width="23.58203125" style="1" bestFit="1" customWidth="1"/>
    <col min="3" max="3" width="31.25" style="1" bestFit="1" customWidth="1"/>
    <col min="4" max="4" width="9.5" style="1" customWidth="1"/>
    <col min="5" max="16384" width="8.75" style="1"/>
  </cols>
  <sheetData>
    <row r="1" spans="1:22" x14ac:dyDescent="0.3">
      <c r="A1" s="1" t="s">
        <v>222</v>
      </c>
      <c r="B1" s="2" t="s">
        <v>223</v>
      </c>
      <c r="C1" s="2"/>
    </row>
    <row r="2" spans="1:22" x14ac:dyDescent="0.3">
      <c r="B2" s="2"/>
      <c r="C2" s="2"/>
    </row>
    <row r="3" spans="1:22" x14ac:dyDescent="0.3">
      <c r="A3" s="1" t="s">
        <v>557</v>
      </c>
      <c r="B3" s="2"/>
      <c r="C3" s="2"/>
    </row>
    <row r="4" spans="1:22" x14ac:dyDescent="0.3">
      <c r="B4" s="2"/>
      <c r="C4" s="2"/>
    </row>
    <row r="5" spans="1:22" x14ac:dyDescent="0.3">
      <c r="B5" s="2"/>
      <c r="C5" s="2"/>
    </row>
    <row r="7" spans="1:22" x14ac:dyDescent="0.3">
      <c r="A7" s="2"/>
    </row>
    <row r="8" spans="1:22" x14ac:dyDescent="0.3">
      <c r="A8" s="106"/>
      <c r="B8" s="159"/>
      <c r="C8" s="159"/>
      <c r="D8" s="159"/>
      <c r="E8" s="180" t="s">
        <v>55</v>
      </c>
      <c r="F8" s="181"/>
      <c r="G8" s="181"/>
      <c r="H8" s="181"/>
      <c r="I8" s="182"/>
      <c r="J8" s="183" t="s">
        <v>56</v>
      </c>
      <c r="K8" s="184"/>
      <c r="L8" s="184"/>
      <c r="M8" s="185"/>
      <c r="N8" s="143"/>
      <c r="O8" s="144"/>
      <c r="P8" s="144"/>
      <c r="Q8" s="144"/>
      <c r="R8" s="144"/>
      <c r="S8" s="144"/>
      <c r="T8" s="144"/>
      <c r="U8" s="145"/>
      <c r="V8" s="45"/>
    </row>
    <row r="9" spans="1:22" x14ac:dyDescent="0.3">
      <c r="A9" s="146" t="s">
        <v>0</v>
      </c>
      <c r="B9" s="146" t="s">
        <v>57</v>
      </c>
      <c r="C9" s="146" t="s">
        <v>58</v>
      </c>
      <c r="D9" s="146" t="s">
        <v>59</v>
      </c>
      <c r="E9" s="146" t="s">
        <v>60</v>
      </c>
      <c r="F9" s="146" t="s">
        <v>61</v>
      </c>
      <c r="G9" s="146" t="s">
        <v>62</v>
      </c>
      <c r="H9" s="147" t="s">
        <v>63</v>
      </c>
      <c r="I9" s="147" t="s">
        <v>64</v>
      </c>
      <c r="J9" s="147" t="s">
        <v>65</v>
      </c>
      <c r="K9" s="147" t="s">
        <v>66</v>
      </c>
      <c r="L9" s="147" t="s">
        <v>67</v>
      </c>
      <c r="M9" s="147" t="s">
        <v>68</v>
      </c>
      <c r="N9" s="147" t="s">
        <v>69</v>
      </c>
      <c r="O9" s="147" t="s">
        <v>70</v>
      </c>
      <c r="P9" s="147" t="s">
        <v>71</v>
      </c>
      <c r="Q9" s="148" t="s">
        <v>72</v>
      </c>
      <c r="R9" s="149" t="s">
        <v>73</v>
      </c>
      <c r="S9" s="148" t="s">
        <v>74</v>
      </c>
      <c r="T9" s="148" t="s">
        <v>75</v>
      </c>
      <c r="U9" s="148" t="s">
        <v>76</v>
      </c>
      <c r="V9" s="148" t="s">
        <v>77</v>
      </c>
    </row>
    <row r="10" spans="1:22" x14ac:dyDescent="0.3">
      <c r="A10" s="41">
        <v>1</v>
      </c>
      <c r="B10" s="41" t="s">
        <v>78</v>
      </c>
      <c r="C10" s="41" t="s">
        <v>16</v>
      </c>
      <c r="D10" s="41" t="s">
        <v>16</v>
      </c>
      <c r="E10" s="41" t="s">
        <v>16</v>
      </c>
      <c r="F10" s="41" t="s">
        <v>16</v>
      </c>
      <c r="G10" s="41" t="s">
        <v>16</v>
      </c>
      <c r="H10" s="41" t="s">
        <v>79</v>
      </c>
      <c r="I10" s="41" t="s">
        <v>16</v>
      </c>
      <c r="J10" s="41" t="s">
        <v>16</v>
      </c>
      <c r="K10" s="41">
        <v>8.9999999999999993E-3</v>
      </c>
      <c r="L10" s="41" t="s">
        <v>16</v>
      </c>
      <c r="M10" s="41" t="s">
        <v>16</v>
      </c>
      <c r="N10" s="150" t="e">
        <f>(Table1[[#This Row],[vector (pmol)]]*(Table1[[#This Row],[Vector (bp)]]*617.96)+36.04)/1000</f>
        <v>#VALUE!</v>
      </c>
      <c r="O10" s="12" t="s">
        <v>16</v>
      </c>
      <c r="P10" s="12" t="s">
        <v>16</v>
      </c>
      <c r="Q10" s="42">
        <v>10</v>
      </c>
      <c r="R10" s="151">
        <v>5</v>
      </c>
      <c r="S10" s="151">
        <v>5</v>
      </c>
      <c r="T10" s="151">
        <v>0</v>
      </c>
      <c r="U10" s="151">
        <v>0</v>
      </c>
      <c r="V10" s="151">
        <f>Table1[[#This Row],[Total vol (uL)]]-Table1[[#This Row],[Gibnson 2x mastermix]]-Table1[[#This Row],[vector (ul)]]</f>
        <v>0</v>
      </c>
    </row>
    <row r="11" spans="1:22" x14ac:dyDescent="0.3">
      <c r="A11" s="41">
        <f>A10+1</f>
        <v>2</v>
      </c>
      <c r="B11" s="156" t="s">
        <v>587</v>
      </c>
      <c r="C11" s="41" t="s">
        <v>16</v>
      </c>
      <c r="D11" s="41" t="s">
        <v>16</v>
      </c>
      <c r="E11" s="41">
        <v>8157</v>
      </c>
      <c r="F11" s="41" t="s">
        <v>16</v>
      </c>
      <c r="G11" s="41" t="s">
        <v>16</v>
      </c>
      <c r="H11" s="41">
        <v>50</v>
      </c>
      <c r="I11" s="41" t="s">
        <v>16</v>
      </c>
      <c r="J11" s="41" t="s">
        <v>16</v>
      </c>
      <c r="K11" s="41">
        <v>8.9999999999999993E-3</v>
      </c>
      <c r="L11" s="41" t="s">
        <v>16</v>
      </c>
      <c r="M11" s="41" t="s">
        <v>16</v>
      </c>
      <c r="N11" s="150">
        <f>(Table1[[#This Row],[vector (pmol)]]*(Table1[[#This Row],[Vector (bp)]]*617.96)+36.04)/1000</f>
        <v>45.40233748</v>
      </c>
      <c r="O11" s="12" t="s">
        <v>16</v>
      </c>
      <c r="P11" s="12" t="s">
        <v>16</v>
      </c>
      <c r="Q11" s="42">
        <v>10</v>
      </c>
      <c r="R11" s="151">
        <v>5</v>
      </c>
      <c r="S11" s="151">
        <f>Table1[[#This Row],[vector (ng)]]/Table1[[#This Row],[V (ng/ul)]]</f>
        <v>0.90804674959999998</v>
      </c>
      <c r="T11" s="151">
        <v>0</v>
      </c>
      <c r="U11" s="151">
        <v>0</v>
      </c>
      <c r="V11" s="151">
        <f>Table1[[#This Row],[Total vol (uL)]]-Table1[[#This Row],[Gibnson 2x mastermix]]-Table1[[#This Row],[vector (ul)]]</f>
        <v>4.0919532503999996</v>
      </c>
    </row>
    <row r="12" spans="1:22" x14ac:dyDescent="0.3">
      <c r="A12" s="41">
        <f t="shared" ref="A12" si="0">A11+1</f>
        <v>3</v>
      </c>
      <c r="B12" s="156" t="s">
        <v>587</v>
      </c>
      <c r="C12" s="41" t="s">
        <v>588</v>
      </c>
      <c r="D12" s="41" t="s">
        <v>16</v>
      </c>
      <c r="E12" s="41">
        <v>8956</v>
      </c>
      <c r="F12" s="41">
        <v>778</v>
      </c>
      <c r="G12" s="41" t="s">
        <v>16</v>
      </c>
      <c r="H12" s="41">
        <v>50</v>
      </c>
      <c r="I12" s="41">
        <v>20</v>
      </c>
      <c r="J12" s="41" t="s">
        <v>16</v>
      </c>
      <c r="K12" s="41">
        <v>8.9999999999999993E-3</v>
      </c>
      <c r="L12" s="41">
        <f>Table1[[#This Row],[vector (pmol)]]*3</f>
        <v>2.6999999999999996E-2</v>
      </c>
      <c r="M12" s="41" t="s">
        <v>16</v>
      </c>
      <c r="N12" s="150">
        <f>(Table1[[#This Row],[vector (pmol)]]*(Table1[[#This Row],[Vector (bp)]]*617.96)+36.04)/1000</f>
        <v>49.846087840000003</v>
      </c>
      <c r="O12" s="12">
        <f>(Table1[[#This Row],[frag1 (pmol)]]*(Table1[[#This Row],[Frag1 (bp)]]*617.96)+36.04)/1000</f>
        <v>13.01690776</v>
      </c>
      <c r="P12" s="12" t="s">
        <v>16</v>
      </c>
      <c r="Q12" s="42">
        <v>10</v>
      </c>
      <c r="R12" s="151">
        <v>5</v>
      </c>
      <c r="S12" s="151">
        <f>Table1[[#This Row],[vector (ng)]]/Table1[[#This Row],[V (ng/ul)]]</f>
        <v>0.99692175680000006</v>
      </c>
      <c r="T12" s="151">
        <f>Table1[[#This Row],[frag_1 (ng)]]/Table1[[#This Row],[F1 (ng/ul)]]</f>
        <v>0.65084538800000002</v>
      </c>
      <c r="U12" s="151">
        <v>0</v>
      </c>
      <c r="V12" s="151">
        <f>Table1[[#This Row],[Total vol (uL)]]-Table1[[#This Row],[Gibnson 2x mastermix]]-Table1[[#This Row],[vector (ul)]]-Table1[[#This Row],[frag1 (ul)]]-Table1[[#This Row],[frag2 (ul)]]</f>
        <v>3.3522328552</v>
      </c>
    </row>
    <row r="13" spans="1:22" x14ac:dyDescent="0.3">
      <c r="A13" s="41"/>
      <c r="B13" s="13" t="s">
        <v>80</v>
      </c>
      <c r="C13" s="13"/>
      <c r="D13" s="13"/>
      <c r="E13" s="13"/>
      <c r="F13" s="13"/>
      <c r="G13" s="13"/>
      <c r="H13" s="13"/>
      <c r="I13" s="13"/>
      <c r="J13" s="13"/>
      <c r="K13" s="13"/>
      <c r="L13" s="15" t="s">
        <v>590</v>
      </c>
      <c r="M13" s="125"/>
      <c r="N13" s="125"/>
      <c r="O13" s="125"/>
      <c r="P13" s="125"/>
      <c r="Q13" s="125"/>
      <c r="R13" s="125"/>
      <c r="S13" s="125"/>
      <c r="T13" s="125"/>
      <c r="U13" s="162"/>
      <c r="V13" s="152"/>
    </row>
    <row r="14" spans="1:22" x14ac:dyDescent="0.3">
      <c r="A14" s="41"/>
      <c r="B14" s="13"/>
      <c r="C14" s="13"/>
      <c r="D14" s="13"/>
      <c r="E14" s="13"/>
      <c r="F14" s="13"/>
      <c r="G14" s="13"/>
      <c r="H14" s="13"/>
      <c r="I14" s="13"/>
      <c r="J14" s="13"/>
      <c r="K14" s="13"/>
      <c r="L14" s="13"/>
      <c r="M14" s="125"/>
      <c r="N14" s="125"/>
      <c r="O14" s="125"/>
      <c r="P14" s="125"/>
      <c r="Q14" s="125"/>
      <c r="R14" s="125"/>
      <c r="S14" s="125"/>
      <c r="T14" s="125"/>
      <c r="U14" s="163"/>
      <c r="V14" s="41"/>
    </row>
    <row r="15" spans="1:22" x14ac:dyDescent="0.3">
      <c r="A15" s="41"/>
      <c r="B15" s="153" t="s">
        <v>81</v>
      </c>
      <c r="C15" s="153"/>
      <c r="D15" s="153"/>
      <c r="E15" s="153"/>
      <c r="F15" s="153"/>
      <c r="G15" s="153"/>
      <c r="H15" s="13"/>
      <c r="I15" s="13"/>
      <c r="J15" s="13"/>
      <c r="K15" s="13"/>
      <c r="L15" s="13"/>
      <c r="M15" s="125"/>
      <c r="N15" s="125"/>
      <c r="O15" s="125"/>
      <c r="P15" s="125"/>
      <c r="Q15" s="125"/>
      <c r="R15" s="125"/>
      <c r="S15" s="125"/>
      <c r="T15" s="125"/>
      <c r="U15" s="164" t="s">
        <v>82</v>
      </c>
      <c r="V15" s="160"/>
    </row>
    <row r="16" spans="1:22" x14ac:dyDescent="0.3">
      <c r="A16" s="41"/>
      <c r="B16" s="142"/>
      <c r="C16" s="142"/>
      <c r="D16" s="142"/>
      <c r="E16" s="142"/>
      <c r="F16" s="142"/>
      <c r="G16" s="142"/>
      <c r="H16" s="13"/>
      <c r="I16" s="13"/>
      <c r="J16" s="13"/>
      <c r="K16" s="13"/>
      <c r="L16" s="13"/>
      <c r="M16" s="154"/>
      <c r="N16" s="125"/>
      <c r="O16" s="125"/>
      <c r="P16" s="125"/>
      <c r="Q16" s="125"/>
      <c r="R16" s="125"/>
      <c r="S16" s="125"/>
      <c r="T16" s="125"/>
      <c r="U16" s="125"/>
      <c r="V16" s="125"/>
    </row>
    <row r="17" spans="1:22" x14ac:dyDescent="0.3">
      <c r="A17" s="41"/>
      <c r="B17" s="155" t="s">
        <v>83</v>
      </c>
      <c r="C17" s="155"/>
      <c r="D17" s="155"/>
      <c r="E17" s="155"/>
      <c r="F17" s="155"/>
      <c r="G17" s="155"/>
      <c r="H17" s="156"/>
      <c r="I17" s="13"/>
      <c r="J17" s="13"/>
      <c r="K17" s="13"/>
      <c r="L17" s="13"/>
      <c r="M17" s="156" t="s">
        <v>84</v>
      </c>
      <c r="N17" s="41"/>
      <c r="O17" s="41"/>
      <c r="P17" s="41"/>
      <c r="Q17" s="41"/>
      <c r="R17" s="41"/>
      <c r="S17" s="41"/>
      <c r="T17" s="41"/>
      <c r="U17" s="163" t="s">
        <v>85</v>
      </c>
      <c r="V17" s="41"/>
    </row>
    <row r="18" spans="1:22" x14ac:dyDescent="0.3">
      <c r="A18" s="41"/>
      <c r="B18" s="155" t="s">
        <v>86</v>
      </c>
      <c r="C18" s="155"/>
      <c r="D18" s="155"/>
      <c r="E18" s="155"/>
      <c r="F18" s="155"/>
      <c r="G18" s="155"/>
      <c r="H18" s="142"/>
      <c r="I18" s="13"/>
      <c r="J18" s="13"/>
      <c r="K18" s="13"/>
      <c r="L18" s="13"/>
      <c r="M18" s="156" t="s">
        <v>87</v>
      </c>
      <c r="N18" s="125"/>
      <c r="O18" s="125"/>
      <c r="P18" s="125"/>
      <c r="Q18" s="125"/>
      <c r="R18" s="125"/>
      <c r="S18" s="125"/>
      <c r="T18" s="125"/>
      <c r="U18" s="125"/>
      <c r="V18" s="125"/>
    </row>
    <row r="19" spans="1:22" x14ac:dyDescent="0.3">
      <c r="A19" s="41"/>
      <c r="B19" s="155" t="s">
        <v>88</v>
      </c>
      <c r="C19" s="155"/>
      <c r="D19" s="155"/>
      <c r="E19" s="155"/>
      <c r="F19" s="155"/>
      <c r="G19" s="155"/>
      <c r="H19" s="142"/>
      <c r="I19" s="13"/>
      <c r="J19" s="13"/>
      <c r="K19" s="13"/>
      <c r="L19" s="13"/>
      <c r="M19" s="156" t="s">
        <v>89</v>
      </c>
      <c r="N19" s="125"/>
      <c r="O19" s="125"/>
      <c r="P19" s="125"/>
      <c r="Q19" s="125"/>
      <c r="R19" s="125"/>
      <c r="S19" s="125"/>
      <c r="T19" s="125"/>
      <c r="U19" s="125"/>
      <c r="V19" s="125"/>
    </row>
    <row r="20" spans="1:22" x14ac:dyDescent="0.3">
      <c r="A20" s="41"/>
      <c r="B20" s="142"/>
      <c r="C20" s="142"/>
      <c r="D20" s="142"/>
      <c r="E20" s="142"/>
      <c r="F20" s="142"/>
      <c r="G20" s="142"/>
      <c r="H20" s="156"/>
      <c r="I20" s="125"/>
      <c r="J20" s="125"/>
      <c r="K20" s="125"/>
      <c r="L20" s="125"/>
      <c r="M20" s="125"/>
      <c r="N20" s="125"/>
      <c r="O20" s="125"/>
      <c r="P20" s="125"/>
      <c r="Q20" s="125"/>
      <c r="R20" s="125"/>
      <c r="S20" s="125"/>
      <c r="T20" s="125"/>
      <c r="U20" s="125"/>
      <c r="V20" s="125"/>
    </row>
    <row r="21" spans="1:22" x14ac:dyDescent="0.3">
      <c r="A21" s="142"/>
      <c r="B21" s="154"/>
      <c r="C21" s="154"/>
      <c r="D21" s="154"/>
      <c r="E21" s="154"/>
      <c r="F21" s="154"/>
      <c r="G21" s="154"/>
      <c r="H21" s="142"/>
      <c r="I21" s="153"/>
      <c r="J21" s="153"/>
      <c r="K21" s="153"/>
      <c r="L21" s="153"/>
      <c r="M21" s="153"/>
      <c r="N21" s="125" t="s">
        <v>90</v>
      </c>
      <c r="O21" s="142" t="s">
        <v>91</v>
      </c>
      <c r="P21" s="125" t="s">
        <v>92</v>
      </c>
      <c r="Q21" s="125" t="s">
        <v>93</v>
      </c>
      <c r="R21" s="125" t="s">
        <v>94</v>
      </c>
      <c r="S21" s="125"/>
      <c r="T21" s="125"/>
      <c r="U21" s="125"/>
      <c r="V21" s="125"/>
    </row>
    <row r="22" spans="1:22" x14ac:dyDescent="0.3">
      <c r="A22" s="142"/>
      <c r="B22" s="156" t="s">
        <v>95</v>
      </c>
      <c r="C22" s="157"/>
      <c r="D22" s="157"/>
      <c r="E22" s="157"/>
      <c r="F22" s="157"/>
      <c r="G22" s="157"/>
      <c r="H22" s="154"/>
      <c r="I22" s="153"/>
      <c r="J22" s="153"/>
      <c r="K22" s="153"/>
      <c r="L22" s="153"/>
      <c r="M22" s="155"/>
      <c r="N22" s="155" t="s">
        <v>96</v>
      </c>
      <c r="O22" s="142"/>
      <c r="P22" s="155" t="s">
        <v>96</v>
      </c>
      <c r="Q22" s="155"/>
      <c r="R22" s="155"/>
      <c r="S22" s="155"/>
      <c r="T22" s="155"/>
      <c r="U22" s="155"/>
      <c r="V22" s="155"/>
    </row>
    <row r="23" spans="1:22" x14ac:dyDescent="0.3">
      <c r="A23" s="142"/>
      <c r="B23" s="142"/>
      <c r="C23" s="142"/>
      <c r="D23" s="142"/>
      <c r="E23" s="142"/>
      <c r="F23" s="142"/>
      <c r="G23" s="142"/>
      <c r="H23" s="125"/>
      <c r="I23" s="155"/>
      <c r="J23" s="155"/>
      <c r="K23" s="158"/>
      <c r="L23" s="155"/>
      <c r="M23" s="158" t="s">
        <v>589</v>
      </c>
      <c r="N23" s="155">
        <v>30</v>
      </c>
      <c r="O23" s="142">
        <f>P23*Q23/N23</f>
        <v>6.666666666666667</v>
      </c>
      <c r="P23" s="155">
        <v>20</v>
      </c>
      <c r="Q23" s="155">
        <v>10</v>
      </c>
      <c r="R23" s="155" t="s">
        <v>97</v>
      </c>
      <c r="S23" s="155"/>
      <c r="T23" s="155"/>
      <c r="U23" s="155"/>
      <c r="V23" s="155"/>
    </row>
    <row r="24" spans="1:22" x14ac:dyDescent="0.3">
      <c r="A24" s="125"/>
      <c r="B24" s="155" t="s">
        <v>98</v>
      </c>
      <c r="C24" s="156"/>
      <c r="D24" s="156"/>
      <c r="E24" s="156"/>
      <c r="F24" s="156"/>
      <c r="G24" s="156"/>
      <c r="H24" s="142"/>
      <c r="I24" s="155"/>
      <c r="J24" s="155"/>
      <c r="K24" s="158"/>
      <c r="L24" s="155"/>
      <c r="M24" s="158"/>
      <c r="N24" s="155"/>
      <c r="O24" s="142"/>
      <c r="P24" s="155"/>
      <c r="Q24" s="155"/>
      <c r="R24" s="155"/>
      <c r="S24" s="153"/>
      <c r="T24" s="153"/>
      <c r="U24" s="153"/>
      <c r="V24" s="153"/>
    </row>
    <row r="25" spans="1:22" x14ac:dyDescent="0.3">
      <c r="A25" s="125"/>
      <c r="B25" s="155" t="s">
        <v>99</v>
      </c>
      <c r="C25" s="142"/>
      <c r="D25" s="142"/>
      <c r="E25" s="142"/>
      <c r="F25" s="142"/>
      <c r="G25" s="142"/>
      <c r="H25" s="142"/>
      <c r="I25" s="142"/>
      <c r="J25" s="142"/>
      <c r="K25" s="158"/>
      <c r="L25" s="142"/>
      <c r="M25" s="158"/>
      <c r="N25" s="142"/>
      <c r="O25" s="142"/>
      <c r="P25" s="155"/>
      <c r="Q25" s="142"/>
      <c r="R25" s="142"/>
      <c r="S25" s="142"/>
      <c r="T25" s="142"/>
      <c r="U25" s="153"/>
      <c r="V25" s="153"/>
    </row>
    <row r="26" spans="1:22" x14ac:dyDescent="0.3">
      <c r="A26" s="125"/>
      <c r="B26" s="157" t="s">
        <v>100</v>
      </c>
      <c r="C26" s="155"/>
      <c r="D26" s="155"/>
      <c r="E26" s="155"/>
      <c r="F26" s="155"/>
      <c r="G26" s="155"/>
      <c r="H26" s="142"/>
      <c r="I26" s="142"/>
      <c r="J26" s="142"/>
      <c r="K26" s="158"/>
      <c r="L26" s="142"/>
      <c r="M26" s="158"/>
      <c r="N26" s="142"/>
      <c r="O26" s="142"/>
      <c r="P26" s="155"/>
      <c r="Q26" s="142"/>
      <c r="R26" s="142"/>
      <c r="S26" s="142"/>
      <c r="T26" s="142"/>
      <c r="U26" s="153"/>
      <c r="V26" s="153"/>
    </row>
    <row r="27" spans="1:22" x14ac:dyDescent="0.3">
      <c r="A27" s="125"/>
      <c r="B27" s="142"/>
      <c r="C27" s="155"/>
      <c r="D27" s="155"/>
      <c r="E27" s="155"/>
      <c r="F27" s="155"/>
      <c r="G27" s="155"/>
      <c r="H27" s="142"/>
      <c r="I27" s="142"/>
      <c r="J27" s="142"/>
      <c r="K27" s="142"/>
      <c r="L27" s="142"/>
      <c r="M27" s="153"/>
      <c r="N27" s="142"/>
      <c r="O27" s="155"/>
      <c r="P27" s="142"/>
      <c r="Q27" s="142"/>
      <c r="R27" s="142"/>
      <c r="S27" s="142"/>
      <c r="T27" s="142"/>
      <c r="U27" s="153"/>
      <c r="V27" s="153"/>
    </row>
    <row r="28" spans="1:22" x14ac:dyDescent="0.3">
      <c r="B28" s="1" t="s">
        <v>101</v>
      </c>
      <c r="C28" s="157"/>
      <c r="D28" s="157"/>
      <c r="E28" s="157"/>
      <c r="F28" s="157"/>
      <c r="G28" s="157"/>
      <c r="H28" s="142"/>
      <c r="I28" s="142"/>
      <c r="J28" s="142"/>
      <c r="K28" s="142"/>
      <c r="L28" s="142"/>
      <c r="M28" s="153"/>
      <c r="N28" s="153"/>
      <c r="O28" s="153"/>
      <c r="P28" s="153"/>
      <c r="Q28" s="153"/>
      <c r="R28" s="153"/>
      <c r="S28" s="153"/>
      <c r="T28" s="153"/>
      <c r="U28" s="153"/>
      <c r="V28" s="153"/>
    </row>
    <row r="29" spans="1:22" x14ac:dyDescent="0.3">
      <c r="B29" s="1" t="s">
        <v>102</v>
      </c>
      <c r="C29" s="142"/>
      <c r="D29" s="142"/>
      <c r="E29" s="142"/>
      <c r="F29" s="142"/>
      <c r="G29" s="142"/>
      <c r="H29" s="157"/>
      <c r="I29" s="157"/>
      <c r="J29" s="157"/>
      <c r="K29" s="157"/>
      <c r="L29" s="157"/>
      <c r="M29" s="158"/>
      <c r="N29" s="153"/>
      <c r="O29" s="153"/>
      <c r="P29" s="153"/>
      <c r="Q29" s="153"/>
      <c r="R29" s="153"/>
      <c r="S29" s="153"/>
      <c r="T29" s="153"/>
      <c r="U29" s="153"/>
      <c r="V29" s="153"/>
    </row>
    <row r="30" spans="1:22" x14ac:dyDescent="0.3">
      <c r="B30" s="1" t="s">
        <v>103</v>
      </c>
      <c r="H30" s="157"/>
      <c r="I30" s="157"/>
      <c r="J30" s="157"/>
      <c r="K30" s="157"/>
      <c r="L30" s="157"/>
      <c r="M30" s="158"/>
      <c r="N30" s="153"/>
      <c r="O30" s="153"/>
      <c r="P30" s="153"/>
      <c r="Q30" s="153"/>
      <c r="R30" s="153"/>
      <c r="S30" s="153"/>
      <c r="T30" s="153"/>
      <c r="U30" s="153"/>
      <c r="V30" s="153"/>
    </row>
    <row r="31" spans="1:22" x14ac:dyDescent="0.3">
      <c r="B31" s="1" t="s">
        <v>104</v>
      </c>
      <c r="H31" s="155"/>
      <c r="I31" s="155"/>
      <c r="J31" s="155"/>
      <c r="K31" s="155"/>
      <c r="L31" s="155"/>
      <c r="M31" s="158"/>
      <c r="N31" s="153"/>
      <c r="O31" s="153"/>
      <c r="P31" s="153"/>
      <c r="Q31" s="153"/>
      <c r="R31" s="153"/>
      <c r="S31" s="153"/>
      <c r="T31" s="153"/>
      <c r="U31" s="153"/>
      <c r="V31" s="153"/>
    </row>
    <row r="32" spans="1:22" x14ac:dyDescent="0.3">
      <c r="H32" s="155"/>
      <c r="I32" s="155"/>
      <c r="J32" s="155"/>
      <c r="K32" s="155"/>
      <c r="L32" s="155"/>
      <c r="M32" s="157"/>
      <c r="N32" s="153"/>
      <c r="O32" s="153"/>
      <c r="P32" s="153"/>
      <c r="Q32" s="153"/>
      <c r="R32" s="153"/>
      <c r="S32" s="153"/>
      <c r="T32" s="153"/>
      <c r="U32" s="153"/>
      <c r="V32" s="153"/>
    </row>
    <row r="33" spans="2:22" x14ac:dyDescent="0.3">
      <c r="B33" s="1" t="s">
        <v>105</v>
      </c>
      <c r="H33" s="155"/>
      <c r="I33" s="155"/>
      <c r="J33" s="155"/>
      <c r="K33" s="155"/>
      <c r="L33" s="155"/>
      <c r="M33" s="153"/>
      <c r="N33" s="153"/>
      <c r="O33" s="153"/>
      <c r="P33" s="153"/>
      <c r="Q33" s="153"/>
      <c r="R33" s="153"/>
      <c r="S33" s="153"/>
      <c r="T33" s="153"/>
      <c r="U33" s="153"/>
      <c r="V33" s="153"/>
    </row>
    <row r="34" spans="2:22" x14ac:dyDescent="0.3">
      <c r="B34" s="1" t="s">
        <v>106</v>
      </c>
      <c r="H34" s="142"/>
      <c r="I34" s="142"/>
      <c r="J34" s="142"/>
      <c r="K34" s="142"/>
      <c r="L34" s="142"/>
      <c r="M34" s="153"/>
      <c r="N34" s="153"/>
      <c r="O34" s="153"/>
      <c r="P34" s="153"/>
      <c r="Q34" s="153"/>
      <c r="R34" s="153"/>
      <c r="S34" s="153"/>
      <c r="T34" s="153"/>
      <c r="U34" s="153"/>
      <c r="V34" s="153"/>
    </row>
    <row r="35" spans="2:22" x14ac:dyDescent="0.3">
      <c r="B35" s="1" t="s">
        <v>107</v>
      </c>
      <c r="G35" s="157" t="s">
        <v>108</v>
      </c>
      <c r="H35" s="161"/>
      <c r="I35" s="161"/>
      <c r="J35" s="161"/>
      <c r="K35" s="161"/>
      <c r="L35" s="161"/>
      <c r="N35" s="153"/>
      <c r="O35" s="153"/>
      <c r="P35" s="153"/>
      <c r="Q35" s="153"/>
      <c r="R35" s="153"/>
      <c r="S35" s="153"/>
      <c r="T35" s="153"/>
      <c r="U35" s="153"/>
      <c r="V35" s="153"/>
    </row>
    <row r="36" spans="2:22" x14ac:dyDescent="0.3">
      <c r="B36" s="1" t="s">
        <v>109</v>
      </c>
      <c r="H36" s="161"/>
      <c r="I36" s="161"/>
      <c r="J36" s="161"/>
      <c r="K36" s="161"/>
      <c r="L36" s="161"/>
      <c r="M36" s="142"/>
      <c r="N36" s="142"/>
      <c r="O36" s="142"/>
      <c r="P36" s="142"/>
      <c r="Q36" s="142"/>
      <c r="R36" s="142"/>
      <c r="S36" s="142"/>
      <c r="T36" s="142"/>
      <c r="U36" s="142"/>
      <c r="V36" s="142"/>
    </row>
    <row r="37" spans="2:22" x14ac:dyDescent="0.3">
      <c r="B37" s="1" t="s">
        <v>110</v>
      </c>
      <c r="H37" s="161"/>
      <c r="I37" s="161"/>
      <c r="J37" s="161"/>
      <c r="K37" s="161"/>
      <c r="L37" s="161"/>
      <c r="M37" s="142"/>
      <c r="N37" s="142"/>
      <c r="O37" s="142"/>
      <c r="P37" s="142"/>
      <c r="Q37" s="142"/>
      <c r="R37" s="142"/>
      <c r="S37" s="142"/>
      <c r="T37" s="142"/>
      <c r="U37" s="142"/>
      <c r="V37" s="142"/>
    </row>
    <row r="38" spans="2:22" x14ac:dyDescent="0.3">
      <c r="B38" s="1" t="s">
        <v>111</v>
      </c>
      <c r="H38" s="161"/>
      <c r="I38" s="161"/>
      <c r="J38" s="161"/>
      <c r="K38" s="161"/>
      <c r="L38" s="161"/>
      <c r="M38" s="142"/>
      <c r="N38" s="142"/>
      <c r="O38" s="142"/>
      <c r="P38" s="142"/>
      <c r="Q38" s="142"/>
      <c r="R38" s="142"/>
      <c r="S38" s="142"/>
      <c r="T38" s="142"/>
      <c r="U38" s="142"/>
      <c r="V38" s="142"/>
    </row>
    <row r="39" spans="2:22" x14ac:dyDescent="0.3">
      <c r="B39" s="142"/>
      <c r="H39" s="161"/>
      <c r="I39" s="161"/>
      <c r="J39" s="161"/>
      <c r="K39" s="161"/>
      <c r="L39" s="161"/>
      <c r="M39" s="142"/>
      <c r="N39" s="142"/>
      <c r="O39" s="142"/>
      <c r="P39" s="142"/>
      <c r="Q39" s="142"/>
      <c r="R39" s="142"/>
      <c r="S39" s="142"/>
      <c r="T39" s="142"/>
      <c r="U39" s="142"/>
      <c r="V39" s="142"/>
    </row>
    <row r="40" spans="2:22" x14ac:dyDescent="0.3">
      <c r="B40" s="1" t="s">
        <v>112</v>
      </c>
      <c r="H40" s="161"/>
      <c r="I40" s="161"/>
      <c r="J40" s="161"/>
      <c r="K40" s="161"/>
      <c r="L40" s="161"/>
      <c r="M40" s="142"/>
      <c r="N40" s="142"/>
      <c r="O40" s="142"/>
      <c r="P40" s="142"/>
      <c r="Q40" s="142"/>
      <c r="R40" s="142"/>
      <c r="S40" s="142"/>
      <c r="T40" s="142"/>
      <c r="U40" s="142"/>
      <c r="V40" s="142"/>
    </row>
    <row r="41" spans="2:22" x14ac:dyDescent="0.3">
      <c r="B41" s="1" t="s">
        <v>113</v>
      </c>
      <c r="H41" s="161"/>
      <c r="I41" s="161"/>
      <c r="J41" s="161"/>
      <c r="K41" s="161"/>
      <c r="L41" s="161"/>
      <c r="M41" s="142"/>
      <c r="N41" s="142"/>
      <c r="O41" s="142"/>
      <c r="P41" s="142"/>
      <c r="Q41" s="142"/>
      <c r="R41" s="142"/>
      <c r="S41" s="142"/>
      <c r="T41" s="142"/>
      <c r="U41" s="142"/>
      <c r="V41" s="142"/>
    </row>
    <row r="42" spans="2:22" x14ac:dyDescent="0.3">
      <c r="B42" s="1" t="s">
        <v>114</v>
      </c>
      <c r="H42" s="161"/>
      <c r="I42" s="161"/>
      <c r="J42" s="161"/>
      <c r="K42" s="161"/>
      <c r="L42" s="161"/>
      <c r="M42" s="142"/>
      <c r="N42" s="142"/>
      <c r="O42" s="142"/>
      <c r="P42" s="142"/>
      <c r="Q42" s="142"/>
      <c r="R42" s="142"/>
      <c r="S42" s="142"/>
      <c r="T42" s="142"/>
      <c r="U42" s="142"/>
      <c r="V42" s="142"/>
    </row>
    <row r="43" spans="2:22" x14ac:dyDescent="0.3">
      <c r="B43" s="1" t="s">
        <v>115</v>
      </c>
      <c r="H43" s="161"/>
      <c r="I43" s="161"/>
      <c r="J43" s="161"/>
      <c r="K43" s="161"/>
      <c r="L43" s="161"/>
      <c r="M43" s="142"/>
      <c r="N43" s="142"/>
      <c r="O43" s="142"/>
      <c r="P43" s="142"/>
      <c r="Q43" s="142"/>
      <c r="R43" s="142"/>
      <c r="S43" s="142"/>
      <c r="T43" s="142"/>
      <c r="U43" s="142"/>
      <c r="V43" s="142"/>
    </row>
    <row r="44" spans="2:22" x14ac:dyDescent="0.3">
      <c r="B44" s="1" t="s">
        <v>116</v>
      </c>
      <c r="H44" s="161"/>
      <c r="I44" s="161"/>
      <c r="J44" s="161"/>
      <c r="K44" s="161"/>
      <c r="L44" s="161"/>
      <c r="M44" s="142"/>
      <c r="N44" s="142"/>
      <c r="O44" s="142"/>
      <c r="P44" s="142"/>
      <c r="Q44" s="142"/>
      <c r="R44" s="142"/>
      <c r="S44" s="142"/>
      <c r="T44" s="142"/>
      <c r="U44" s="142"/>
      <c r="V44" s="142"/>
    </row>
    <row r="45" spans="2:22" x14ac:dyDescent="0.3">
      <c r="H45" s="161"/>
      <c r="I45" s="161"/>
      <c r="J45" s="161"/>
      <c r="K45" s="161"/>
      <c r="L45" s="161"/>
    </row>
    <row r="46" spans="2:22" x14ac:dyDescent="0.3">
      <c r="B46" s="1" t="s">
        <v>117</v>
      </c>
      <c r="H46" s="161"/>
      <c r="I46" s="161"/>
      <c r="J46" s="161"/>
      <c r="K46" s="161"/>
      <c r="L46" s="161"/>
    </row>
    <row r="47" spans="2:22" x14ac:dyDescent="0.3">
      <c r="B47" s="1" t="s">
        <v>558</v>
      </c>
      <c r="H47" s="161"/>
      <c r="I47" s="161"/>
      <c r="J47" s="161"/>
      <c r="K47" s="161"/>
      <c r="L47" s="161"/>
      <c r="M47" s="45"/>
    </row>
    <row r="48" spans="2:22" x14ac:dyDescent="0.3">
      <c r="B48" s="1" t="s">
        <v>559</v>
      </c>
      <c r="H48" s="161"/>
      <c r="I48" s="161"/>
      <c r="J48" s="161"/>
      <c r="K48" s="161"/>
      <c r="L48" s="161"/>
    </row>
    <row r="49" spans="2:12" x14ac:dyDescent="0.3">
      <c r="B49" s="1" t="s">
        <v>560</v>
      </c>
      <c r="H49" s="161"/>
      <c r="I49" s="161"/>
      <c r="J49" s="161"/>
      <c r="K49" s="161"/>
      <c r="L49" s="161"/>
    </row>
    <row r="50" spans="2:12" x14ac:dyDescent="0.3">
      <c r="B50" s="1" t="s">
        <v>561</v>
      </c>
      <c r="H50" s="161"/>
      <c r="I50" s="161"/>
      <c r="J50" s="161"/>
      <c r="K50" s="161"/>
      <c r="L50" s="161"/>
    </row>
    <row r="51" spans="2:12" x14ac:dyDescent="0.3">
      <c r="B51" s="1" t="s">
        <v>562</v>
      </c>
      <c r="H51" s="161"/>
      <c r="I51" s="161"/>
      <c r="J51" s="161"/>
      <c r="K51" s="161"/>
      <c r="L51" s="161"/>
    </row>
  </sheetData>
  <mergeCells count="2">
    <mergeCell ref="E8:I8"/>
    <mergeCell ref="J8:M8"/>
  </mergeCells>
  <phoneticPr fontId="27" type="noConversion"/>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E69F5-CBC8-488D-A2BE-C2491F56629D}">
  <dimension ref="A1:P37"/>
  <sheetViews>
    <sheetView topLeftCell="A52" workbookViewId="0">
      <selection activeCell="C20" sqref="A1:XFD1048576"/>
    </sheetView>
  </sheetViews>
  <sheetFormatPr defaultColWidth="8.75" defaultRowHeight="13" x14ac:dyDescent="0.3"/>
  <cols>
    <col min="1" max="1" width="8.75" style="1"/>
    <col min="2" max="2" width="10.5" style="1" customWidth="1"/>
    <col min="3" max="3" width="11.1640625" style="1" bestFit="1" customWidth="1"/>
    <col min="4" max="4" width="13.5" style="1" bestFit="1" customWidth="1"/>
    <col min="5" max="5" width="15.58203125" style="1" bestFit="1" customWidth="1"/>
    <col min="6" max="6" width="17.5" style="1" bestFit="1" customWidth="1"/>
    <col min="7" max="7" width="18.75" style="1" bestFit="1" customWidth="1"/>
    <col min="8" max="8" width="14.75" style="1" bestFit="1" customWidth="1"/>
    <col min="9" max="9" width="20.83203125" style="1" bestFit="1" customWidth="1"/>
    <col min="10" max="10" width="11.58203125" style="1" bestFit="1" customWidth="1"/>
    <col min="11" max="11" width="11.1640625" style="1" bestFit="1" customWidth="1"/>
    <col min="12" max="12" width="12.5" style="1" bestFit="1" customWidth="1"/>
    <col min="13" max="13" width="12.9140625" style="1" bestFit="1" customWidth="1"/>
    <col min="14" max="14" width="16.1640625" style="1" bestFit="1" customWidth="1"/>
    <col min="15" max="15" width="15.08203125" style="1" bestFit="1" customWidth="1"/>
    <col min="16" max="16" width="12.08203125" style="1" bestFit="1" customWidth="1"/>
    <col min="17" max="16384" width="8.75" style="1"/>
  </cols>
  <sheetData>
    <row r="1" spans="1:16" x14ac:dyDescent="0.3">
      <c r="A1" s="1" t="s">
        <v>224</v>
      </c>
      <c r="B1" s="2" t="s">
        <v>225</v>
      </c>
    </row>
    <row r="3" spans="1:16" x14ac:dyDescent="0.3">
      <c r="A3" s="10" t="s">
        <v>0</v>
      </c>
      <c r="B3" s="10" t="s">
        <v>258</v>
      </c>
      <c r="C3" s="10" t="s">
        <v>2</v>
      </c>
      <c r="D3" s="41" t="s">
        <v>3</v>
      </c>
      <c r="E3" s="41" t="s">
        <v>4</v>
      </c>
      <c r="F3" s="10" t="s">
        <v>5</v>
      </c>
      <c r="G3" s="10" t="s">
        <v>6</v>
      </c>
      <c r="H3" s="10" t="s">
        <v>7</v>
      </c>
      <c r="I3" s="41" t="s">
        <v>8</v>
      </c>
      <c r="J3" s="10" t="s">
        <v>9</v>
      </c>
      <c r="K3" s="10" t="s">
        <v>10</v>
      </c>
      <c r="L3" s="41" t="s">
        <v>11</v>
      </c>
      <c r="M3" s="10" t="s">
        <v>12</v>
      </c>
      <c r="N3" s="10" t="s">
        <v>13</v>
      </c>
      <c r="O3" s="10" t="s">
        <v>14</v>
      </c>
      <c r="P3" s="10" t="s">
        <v>259</v>
      </c>
    </row>
    <row r="4" spans="1:16" x14ac:dyDescent="0.3">
      <c r="A4" s="51">
        <v>1</v>
      </c>
      <c r="B4" s="52" t="s">
        <v>15</v>
      </c>
      <c r="C4" s="52" t="s">
        <v>16</v>
      </c>
      <c r="D4" s="53" t="s">
        <v>260</v>
      </c>
      <c r="E4" s="54" t="s">
        <v>213</v>
      </c>
      <c r="F4" s="55" t="s">
        <v>16</v>
      </c>
      <c r="G4" s="51">
        <v>10</v>
      </c>
      <c r="H4" s="51">
        <v>20</v>
      </c>
      <c r="I4" s="51">
        <v>1.2000000000000002</v>
      </c>
      <c r="J4" s="51" t="s">
        <v>16</v>
      </c>
      <c r="K4" s="51" t="s">
        <v>16</v>
      </c>
      <c r="L4" s="56">
        <v>10</v>
      </c>
      <c r="M4" s="56">
        <v>8</v>
      </c>
      <c r="N4" s="57">
        <v>0</v>
      </c>
      <c r="O4" s="58" t="s">
        <v>261</v>
      </c>
      <c r="P4" s="59"/>
    </row>
    <row r="5" spans="1:16" x14ac:dyDescent="0.3">
      <c r="A5" s="60">
        <v>2</v>
      </c>
      <c r="B5" s="61" t="s">
        <v>262</v>
      </c>
      <c r="C5" s="61" t="s">
        <v>263</v>
      </c>
      <c r="D5" s="62" t="s">
        <v>260</v>
      </c>
      <c r="E5" s="63" t="s">
        <v>213</v>
      </c>
      <c r="F5" s="64" t="s">
        <v>16</v>
      </c>
      <c r="G5" s="60">
        <v>10</v>
      </c>
      <c r="H5" s="60">
        <v>20</v>
      </c>
      <c r="I5" s="60">
        <v>1.2000000000000002</v>
      </c>
      <c r="J5" s="60" t="s">
        <v>16</v>
      </c>
      <c r="K5" s="60">
        <v>1</v>
      </c>
      <c r="L5" s="65">
        <v>10</v>
      </c>
      <c r="M5" s="65">
        <v>8</v>
      </c>
      <c r="N5" s="66">
        <v>337</v>
      </c>
      <c r="O5" s="67" t="s">
        <v>261</v>
      </c>
      <c r="P5" s="59"/>
    </row>
    <row r="6" spans="1:16" x14ac:dyDescent="0.3">
      <c r="A6" s="60">
        <v>3</v>
      </c>
      <c r="B6" s="61" t="s">
        <v>272</v>
      </c>
      <c r="C6" s="61" t="s">
        <v>16</v>
      </c>
      <c r="D6" s="62" t="s">
        <v>260</v>
      </c>
      <c r="E6" s="63" t="s">
        <v>213</v>
      </c>
      <c r="F6" s="64" t="s">
        <v>16</v>
      </c>
      <c r="G6" s="60">
        <v>10</v>
      </c>
      <c r="H6" s="60">
        <v>20</v>
      </c>
      <c r="I6" s="60">
        <v>1.2000000000000002</v>
      </c>
      <c r="J6" s="60" t="s">
        <v>16</v>
      </c>
      <c r="K6" s="60">
        <v>1</v>
      </c>
      <c r="L6" s="65">
        <v>10</v>
      </c>
      <c r="M6" s="65">
        <v>8</v>
      </c>
      <c r="N6" s="66">
        <v>0</v>
      </c>
      <c r="O6" s="67" t="s">
        <v>261</v>
      </c>
      <c r="P6" s="59"/>
    </row>
    <row r="7" spans="1:16" x14ac:dyDescent="0.3">
      <c r="A7" s="60">
        <v>4</v>
      </c>
      <c r="B7" s="61" t="s">
        <v>273</v>
      </c>
      <c r="C7" s="61" t="s">
        <v>16</v>
      </c>
      <c r="D7" s="62" t="s">
        <v>260</v>
      </c>
      <c r="E7" s="63" t="s">
        <v>213</v>
      </c>
      <c r="F7" s="64" t="s">
        <v>16</v>
      </c>
      <c r="G7" s="60">
        <v>10</v>
      </c>
      <c r="H7" s="60">
        <v>20</v>
      </c>
      <c r="I7" s="60">
        <v>1</v>
      </c>
      <c r="J7" s="60" t="s">
        <v>16</v>
      </c>
      <c r="K7" s="60">
        <v>1</v>
      </c>
      <c r="L7" s="65">
        <v>10</v>
      </c>
      <c r="M7" s="65">
        <v>8</v>
      </c>
      <c r="N7" s="66">
        <v>0</v>
      </c>
      <c r="O7" s="67" t="s">
        <v>261</v>
      </c>
      <c r="P7" s="59"/>
    </row>
    <row r="8" spans="1:16" x14ac:dyDescent="0.3">
      <c r="A8" s="60">
        <v>5</v>
      </c>
      <c r="B8" s="61" t="s">
        <v>264</v>
      </c>
      <c r="C8" s="61" t="s">
        <v>591</v>
      </c>
      <c r="D8" s="62" t="s">
        <v>260</v>
      </c>
      <c r="E8" s="63" t="s">
        <v>213</v>
      </c>
      <c r="F8" s="64" t="s">
        <v>16</v>
      </c>
      <c r="G8" s="60">
        <v>10</v>
      </c>
      <c r="H8" s="60">
        <v>20</v>
      </c>
      <c r="I8" s="60">
        <v>1</v>
      </c>
      <c r="J8" s="60" t="s">
        <v>16</v>
      </c>
      <c r="K8" s="60">
        <v>1</v>
      </c>
      <c r="L8" s="65">
        <v>10</v>
      </c>
      <c r="M8" s="65">
        <v>8</v>
      </c>
      <c r="N8" s="66">
        <v>1648</v>
      </c>
      <c r="O8" s="67" t="s">
        <v>261</v>
      </c>
      <c r="P8" s="59"/>
    </row>
    <row r="9" spans="1:16" x14ac:dyDescent="0.3">
      <c r="A9" s="60">
        <v>6</v>
      </c>
      <c r="B9" s="61" t="s">
        <v>265</v>
      </c>
      <c r="C9" s="61" t="s">
        <v>591</v>
      </c>
      <c r="D9" s="62" t="s">
        <v>260</v>
      </c>
      <c r="E9" s="63" t="s">
        <v>213</v>
      </c>
      <c r="F9" s="64" t="s">
        <v>16</v>
      </c>
      <c r="G9" s="60">
        <v>10</v>
      </c>
      <c r="H9" s="60">
        <v>20</v>
      </c>
      <c r="I9" s="60">
        <v>1</v>
      </c>
      <c r="J9" s="60" t="s">
        <v>16</v>
      </c>
      <c r="K9" s="60">
        <v>1</v>
      </c>
      <c r="L9" s="65">
        <v>10</v>
      </c>
      <c r="M9" s="65">
        <v>8</v>
      </c>
      <c r="N9" s="66">
        <v>1648</v>
      </c>
      <c r="O9" s="67" t="s">
        <v>261</v>
      </c>
      <c r="P9" s="59"/>
    </row>
    <row r="10" spans="1:16" x14ac:dyDescent="0.3">
      <c r="A10" s="60">
        <v>7</v>
      </c>
      <c r="B10" s="61" t="s">
        <v>266</v>
      </c>
      <c r="C10" s="61" t="s">
        <v>591</v>
      </c>
      <c r="D10" s="62" t="s">
        <v>260</v>
      </c>
      <c r="E10" s="63" t="s">
        <v>213</v>
      </c>
      <c r="F10" s="64" t="s">
        <v>16</v>
      </c>
      <c r="G10" s="60">
        <v>10</v>
      </c>
      <c r="H10" s="60">
        <v>20</v>
      </c>
      <c r="I10" s="60">
        <v>1</v>
      </c>
      <c r="J10" s="60" t="s">
        <v>16</v>
      </c>
      <c r="K10" s="60">
        <v>1</v>
      </c>
      <c r="L10" s="65">
        <v>10</v>
      </c>
      <c r="M10" s="65">
        <v>8</v>
      </c>
      <c r="N10" s="66">
        <v>1648</v>
      </c>
      <c r="O10" s="67" t="s">
        <v>261</v>
      </c>
      <c r="P10" s="59"/>
    </row>
    <row r="11" spans="1:16" x14ac:dyDescent="0.3">
      <c r="A11" s="60">
        <v>8</v>
      </c>
      <c r="B11" s="61" t="s">
        <v>270</v>
      </c>
      <c r="C11" s="61" t="s">
        <v>591</v>
      </c>
      <c r="D11" s="62" t="s">
        <v>260</v>
      </c>
      <c r="E11" s="63" t="s">
        <v>213</v>
      </c>
      <c r="F11" s="64" t="s">
        <v>16</v>
      </c>
      <c r="G11" s="60">
        <v>10</v>
      </c>
      <c r="H11" s="60">
        <v>20</v>
      </c>
      <c r="I11" s="60">
        <v>1</v>
      </c>
      <c r="J11" s="60" t="s">
        <v>16</v>
      </c>
      <c r="K11" s="60">
        <v>1</v>
      </c>
      <c r="L11" s="65">
        <v>10</v>
      </c>
      <c r="M11" s="65">
        <v>8</v>
      </c>
      <c r="N11" s="66">
        <v>1648</v>
      </c>
      <c r="O11" s="67" t="s">
        <v>261</v>
      </c>
      <c r="P11" s="59"/>
    </row>
    <row r="12" spans="1:16" x14ac:dyDescent="0.3">
      <c r="A12" s="51">
        <v>9</v>
      </c>
      <c r="B12" s="52" t="s">
        <v>271</v>
      </c>
      <c r="C12" s="61" t="s">
        <v>591</v>
      </c>
      <c r="D12" s="53" t="s">
        <v>260</v>
      </c>
      <c r="E12" s="54" t="s">
        <v>213</v>
      </c>
      <c r="F12" s="55" t="s">
        <v>16</v>
      </c>
      <c r="G12" s="51">
        <v>10</v>
      </c>
      <c r="H12" s="51">
        <v>20</v>
      </c>
      <c r="I12" s="51">
        <v>1</v>
      </c>
      <c r="J12" s="51" t="s">
        <v>16</v>
      </c>
      <c r="K12" s="51">
        <v>1</v>
      </c>
      <c r="L12" s="56">
        <v>10</v>
      </c>
      <c r="M12" s="56">
        <v>8</v>
      </c>
      <c r="N12" s="66">
        <v>1648</v>
      </c>
      <c r="O12" s="58" t="s">
        <v>261</v>
      </c>
      <c r="P12" s="68"/>
    </row>
    <row r="13" spans="1:16" x14ac:dyDescent="0.3">
      <c r="E13" s="6" t="s">
        <v>20</v>
      </c>
      <c r="F13" s="9">
        <v>10</v>
      </c>
      <c r="G13" s="9"/>
      <c r="H13" s="43"/>
      <c r="I13" s="9"/>
      <c r="J13" s="9"/>
      <c r="N13" s="46"/>
    </row>
    <row r="14" spans="1:16" x14ac:dyDescent="0.3">
      <c r="C14" s="2" t="s">
        <v>21</v>
      </c>
      <c r="D14" s="2"/>
      <c r="E14" s="43">
        <v>8</v>
      </c>
      <c r="F14" s="43">
        <f>$F$13*E15</f>
        <v>6</v>
      </c>
      <c r="G14" s="43"/>
      <c r="H14" s="43"/>
      <c r="I14" s="43"/>
      <c r="K14" s="47"/>
    </row>
    <row r="15" spans="1:16" x14ac:dyDescent="0.3">
      <c r="C15" s="2" t="s">
        <v>267</v>
      </c>
      <c r="D15" s="44"/>
      <c r="E15" s="43">
        <v>0.6</v>
      </c>
      <c r="F15" s="43">
        <f t="shared" ref="F15:F18" si="0">$F$13*E16</f>
        <v>6</v>
      </c>
      <c r="G15" s="43"/>
      <c r="H15" s="43"/>
      <c r="I15" s="43"/>
      <c r="K15" s="47"/>
    </row>
    <row r="16" spans="1:16" x14ac:dyDescent="0.3">
      <c r="C16" s="2" t="s">
        <v>268</v>
      </c>
      <c r="D16" s="44"/>
      <c r="E16" s="43">
        <v>0.6</v>
      </c>
      <c r="F16" s="43">
        <f t="shared" si="0"/>
        <v>0</v>
      </c>
      <c r="G16" s="43"/>
      <c r="H16" s="43"/>
      <c r="I16" s="43"/>
      <c r="K16" s="47"/>
    </row>
    <row r="17" spans="3:14" x14ac:dyDescent="0.3">
      <c r="C17" s="2" t="s">
        <v>1</v>
      </c>
      <c r="D17" s="44"/>
      <c r="E17" s="43">
        <v>0</v>
      </c>
      <c r="F17" s="43">
        <f t="shared" si="0"/>
        <v>100</v>
      </c>
      <c r="G17" s="43"/>
      <c r="H17" s="43"/>
      <c r="I17" s="43"/>
      <c r="K17" s="47"/>
    </row>
    <row r="18" spans="3:14" x14ac:dyDescent="0.3">
      <c r="C18" s="2" t="s">
        <v>24</v>
      </c>
      <c r="D18" s="2"/>
      <c r="E18" s="43">
        <v>10</v>
      </c>
      <c r="F18" s="43">
        <f t="shared" si="0"/>
        <v>192</v>
      </c>
      <c r="G18" s="43"/>
      <c r="H18" s="43"/>
      <c r="I18" s="43"/>
      <c r="K18" s="47"/>
    </row>
    <row r="19" spans="3:14" x14ac:dyDescent="0.3">
      <c r="C19" s="2" t="s">
        <v>25</v>
      </c>
      <c r="D19" s="2"/>
      <c r="E19" s="43">
        <f>SUM(E14:E18)</f>
        <v>19.2</v>
      </c>
      <c r="F19" s="42"/>
      <c r="G19" s="6"/>
      <c r="H19" s="43"/>
      <c r="I19" s="42"/>
      <c r="K19" s="47"/>
    </row>
    <row r="20" spans="3:14" x14ac:dyDescent="0.3">
      <c r="D20" s="48"/>
    </row>
    <row r="21" spans="3:14" x14ac:dyDescent="0.3">
      <c r="D21" s="48"/>
      <c r="H21" s="6"/>
      <c r="I21" s="6"/>
      <c r="J21" s="6"/>
      <c r="K21" s="6"/>
      <c r="L21" s="6"/>
      <c r="M21" s="6"/>
    </row>
    <row r="22" spans="3:14" x14ac:dyDescent="0.3">
      <c r="C22" s="2" t="s">
        <v>274</v>
      </c>
      <c r="D22" s="44"/>
      <c r="H22" s="6"/>
      <c r="I22" s="6"/>
      <c r="J22" s="6"/>
      <c r="K22" s="6"/>
      <c r="L22" s="6"/>
      <c r="M22" s="6"/>
    </row>
    <row r="23" spans="3:14" x14ac:dyDescent="0.3">
      <c r="C23" s="2" t="s">
        <v>275</v>
      </c>
      <c r="H23" s="6"/>
      <c r="I23" s="6"/>
      <c r="J23" s="6"/>
      <c r="K23" s="42"/>
      <c r="L23" s="6"/>
      <c r="M23" s="6"/>
    </row>
    <row r="24" spans="3:14" x14ac:dyDescent="0.3">
      <c r="C24" s="2" t="s">
        <v>28</v>
      </c>
      <c r="H24" s="6"/>
      <c r="I24" s="6"/>
      <c r="J24" s="6"/>
      <c r="K24" s="6"/>
      <c r="L24" s="6"/>
      <c r="M24" s="6"/>
    </row>
    <row r="25" spans="3:14" x14ac:dyDescent="0.3">
      <c r="C25" s="2" t="s">
        <v>32</v>
      </c>
      <c r="K25" s="45"/>
      <c r="L25" s="49" t="s">
        <v>29</v>
      </c>
      <c r="M25" s="49" t="s">
        <v>30</v>
      </c>
      <c r="N25" s="49" t="s">
        <v>31</v>
      </c>
    </row>
    <row r="26" spans="3:14" x14ac:dyDescent="0.3">
      <c r="C26" s="2" t="s">
        <v>36</v>
      </c>
      <c r="J26" s="1" t="s">
        <v>33</v>
      </c>
      <c r="K26" s="1" t="s">
        <v>34</v>
      </c>
      <c r="L26" s="6">
        <v>1</v>
      </c>
      <c r="M26" s="6">
        <v>94</v>
      </c>
      <c r="N26" s="6" t="s">
        <v>35</v>
      </c>
    </row>
    <row r="27" spans="3:14" x14ac:dyDescent="0.3">
      <c r="C27" s="2" t="s">
        <v>40</v>
      </c>
      <c r="J27" s="1" t="s">
        <v>37</v>
      </c>
      <c r="K27" s="1" t="s">
        <v>38</v>
      </c>
      <c r="L27" s="6"/>
      <c r="M27" s="6">
        <v>94</v>
      </c>
      <c r="N27" s="6" t="s">
        <v>39</v>
      </c>
    </row>
    <row r="28" spans="3:14" x14ac:dyDescent="0.3">
      <c r="C28" s="2" t="s">
        <v>43</v>
      </c>
      <c r="K28" s="1" t="s">
        <v>41</v>
      </c>
      <c r="L28" s="6"/>
      <c r="M28" s="6">
        <v>60</v>
      </c>
      <c r="N28" s="6" t="s">
        <v>39</v>
      </c>
    </row>
    <row r="29" spans="3:14" x14ac:dyDescent="0.3">
      <c r="C29" s="2" t="s">
        <v>46</v>
      </c>
      <c r="K29" s="1" t="s">
        <v>44</v>
      </c>
      <c r="L29" s="6"/>
      <c r="M29" s="6">
        <v>68</v>
      </c>
      <c r="N29" s="42" t="s">
        <v>269</v>
      </c>
    </row>
    <row r="30" spans="3:14" x14ac:dyDescent="0.3">
      <c r="C30" s="2" t="s">
        <v>50</v>
      </c>
      <c r="J30" s="1" t="s">
        <v>47</v>
      </c>
      <c r="K30" s="1" t="s">
        <v>48</v>
      </c>
      <c r="L30" s="6">
        <v>1</v>
      </c>
      <c r="M30" s="6">
        <v>68</v>
      </c>
      <c r="N30" s="6" t="s">
        <v>49</v>
      </c>
    </row>
    <row r="31" spans="3:14" x14ac:dyDescent="0.3">
      <c r="C31" s="2"/>
    </row>
    <row r="32" spans="3:14" x14ac:dyDescent="0.3">
      <c r="C32" s="2" t="s">
        <v>276</v>
      </c>
    </row>
    <row r="33" spans="3:3" x14ac:dyDescent="0.3">
      <c r="C33" s="2" t="s">
        <v>277</v>
      </c>
    </row>
    <row r="34" spans="3:3" x14ac:dyDescent="0.3">
      <c r="C34" s="2"/>
    </row>
    <row r="35" spans="3:3" x14ac:dyDescent="0.3">
      <c r="C35" s="2" t="s">
        <v>52</v>
      </c>
    </row>
    <row r="36" spans="3:3" x14ac:dyDescent="0.3">
      <c r="C36" s="2" t="s">
        <v>53</v>
      </c>
    </row>
    <row r="37" spans="3:3" x14ac:dyDescent="0.3">
      <c r="C37" s="2" t="s">
        <v>54</v>
      </c>
    </row>
  </sheetData>
  <phoneticPr fontId="27"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29388-0C89-4C18-8E90-829A93F7785E}">
  <dimension ref="A1:Q62"/>
  <sheetViews>
    <sheetView topLeftCell="A64" workbookViewId="0">
      <selection activeCell="F31" sqref="A1:XFD1048576"/>
    </sheetView>
  </sheetViews>
  <sheetFormatPr defaultColWidth="8.75" defaultRowHeight="15.5" x14ac:dyDescent="0.35"/>
  <cols>
    <col min="1" max="2" width="12.08203125" style="16" customWidth="1"/>
    <col min="3" max="4" width="11.1640625" style="16" bestFit="1" customWidth="1"/>
    <col min="5" max="5" width="15.75" style="16" bestFit="1" customWidth="1"/>
    <col min="6" max="6" width="11.1640625" style="16" bestFit="1" customWidth="1"/>
    <col min="7" max="7" width="15.75" style="16" bestFit="1" customWidth="1"/>
    <col min="8" max="16384" width="8.75" style="16"/>
  </cols>
  <sheetData>
    <row r="1" spans="1:17" x14ac:dyDescent="0.35">
      <c r="A1" s="16" t="s">
        <v>226</v>
      </c>
      <c r="B1" s="17" t="s">
        <v>227</v>
      </c>
    </row>
    <row r="3" spans="1:17" ht="45" x14ac:dyDescent="0.35">
      <c r="A3" s="18" t="s">
        <v>214</v>
      </c>
      <c r="B3" s="18" t="s">
        <v>232</v>
      </c>
      <c r="C3" s="18" t="s">
        <v>210</v>
      </c>
      <c r="D3" s="18" t="s">
        <v>209</v>
      </c>
      <c r="E3" s="18" t="s">
        <v>177</v>
      </c>
      <c r="F3" s="18" t="s">
        <v>212</v>
      </c>
      <c r="G3" s="18" t="s">
        <v>178</v>
      </c>
      <c r="H3" s="18" t="s">
        <v>240</v>
      </c>
      <c r="I3" s="19" t="s">
        <v>241</v>
      </c>
      <c r="J3" s="19" t="s">
        <v>242</v>
      </c>
      <c r="K3" s="19" t="s">
        <v>243</v>
      </c>
      <c r="L3" s="19" t="s">
        <v>244</v>
      </c>
      <c r="M3" s="19" t="s">
        <v>179</v>
      </c>
      <c r="N3" s="18" t="s">
        <v>180</v>
      </c>
      <c r="O3" s="18" t="s">
        <v>181</v>
      </c>
      <c r="P3" s="18" t="s">
        <v>182</v>
      </c>
      <c r="Q3" s="20" t="s">
        <v>183</v>
      </c>
    </row>
    <row r="4" spans="1:17" x14ac:dyDescent="0.35">
      <c r="A4" s="21">
        <v>1</v>
      </c>
      <c r="B4" s="21" t="s">
        <v>233</v>
      </c>
      <c r="C4" s="21" t="s">
        <v>256</v>
      </c>
      <c r="D4" s="21">
        <v>1</v>
      </c>
      <c r="E4" s="21" t="str">
        <f>_xlfn.CONCAT(Table14[[#This Row],[Experiment_ID]],"_",Table14[[#This Row],[Plasmid]],"_",D4)</f>
        <v>ID_4_pAF164_1</v>
      </c>
      <c r="F4" s="16">
        <v>500</v>
      </c>
      <c r="G4" s="22" t="s">
        <v>208</v>
      </c>
      <c r="H4" s="23">
        <v>1</v>
      </c>
      <c r="I4" s="23">
        <f>600/Table14[[#This Row],[DNA conc (ng/µL)]]</f>
        <v>1.2</v>
      </c>
      <c r="J4" s="23">
        <v>1.75</v>
      </c>
      <c r="K4" s="23">
        <v>0.25</v>
      </c>
      <c r="L4" s="23">
        <f t="shared" ref="L4" si="0">M4-H4-I4-J4-K4</f>
        <v>5.8</v>
      </c>
      <c r="M4" s="23">
        <v>10</v>
      </c>
      <c r="N4" s="24"/>
      <c r="O4" s="24"/>
      <c r="P4" s="24"/>
      <c r="Q4" s="25"/>
    </row>
    <row r="5" spans="1:17" x14ac:dyDescent="0.35">
      <c r="A5" s="21">
        <v>2</v>
      </c>
      <c r="B5" s="21" t="s">
        <v>233</v>
      </c>
      <c r="C5" s="21" t="s">
        <v>563</v>
      </c>
      <c r="D5" s="21">
        <v>1</v>
      </c>
      <c r="E5" s="21" t="str">
        <f>_xlfn.CONCAT(Table14[[#This Row],[Experiment_ID]],"_",Table14[[#This Row],[Plasmid]],"_",D5)</f>
        <v>ID_4_pAF176_1</v>
      </c>
      <c r="F5" s="16">
        <v>500</v>
      </c>
      <c r="G5" s="22" t="s">
        <v>208</v>
      </c>
      <c r="H5" s="23">
        <v>1</v>
      </c>
      <c r="I5" s="23">
        <f>600/Table14[[#This Row],[DNA conc (ng/µL)]]</f>
        <v>1.2</v>
      </c>
      <c r="J5" s="23">
        <v>1.75</v>
      </c>
      <c r="K5" s="23">
        <v>0.25</v>
      </c>
      <c r="L5" s="23">
        <f t="shared" ref="L5:L9" si="1">M5-H5-I5-J5-K5</f>
        <v>5.8</v>
      </c>
      <c r="M5" s="23">
        <v>10</v>
      </c>
      <c r="N5" s="26"/>
      <c r="O5" s="21"/>
      <c r="P5" s="21"/>
      <c r="Q5" s="27"/>
    </row>
    <row r="6" spans="1:17" x14ac:dyDescent="0.35">
      <c r="A6" s="21">
        <v>3</v>
      </c>
      <c r="B6" s="21" t="s">
        <v>233</v>
      </c>
      <c r="C6" s="21" t="s">
        <v>563</v>
      </c>
      <c r="D6" s="21">
        <v>2</v>
      </c>
      <c r="E6" s="21" t="str">
        <f>_xlfn.CONCAT(Table14[[#This Row],[Experiment_ID]],"_",Table14[[#This Row],[Plasmid]],"_",D6)</f>
        <v>ID_4_pAF176_2</v>
      </c>
      <c r="F6" s="16">
        <v>500</v>
      </c>
      <c r="G6" s="22" t="s">
        <v>208</v>
      </c>
      <c r="H6" s="23">
        <v>1</v>
      </c>
      <c r="I6" s="23">
        <f>600/Table14[[#This Row],[DNA conc (ng/µL)]]</f>
        <v>1.2</v>
      </c>
      <c r="J6" s="23">
        <v>1.75</v>
      </c>
      <c r="K6" s="23">
        <v>0.25</v>
      </c>
      <c r="L6" s="23">
        <f t="shared" si="1"/>
        <v>5.8</v>
      </c>
      <c r="M6" s="23">
        <v>10</v>
      </c>
      <c r="Q6" s="27"/>
    </row>
    <row r="7" spans="1:17" x14ac:dyDescent="0.35">
      <c r="A7" s="21">
        <v>4</v>
      </c>
      <c r="B7" s="21" t="s">
        <v>233</v>
      </c>
      <c r="C7" s="21" t="s">
        <v>563</v>
      </c>
      <c r="D7" s="21">
        <v>3</v>
      </c>
      <c r="E7" s="21" t="str">
        <f>_xlfn.CONCAT(Table14[[#This Row],[Experiment_ID]],"_",Table14[[#This Row],[Plasmid]],"_",D7)</f>
        <v>ID_4_pAF176_3</v>
      </c>
      <c r="F7" s="16">
        <v>500</v>
      </c>
      <c r="G7" s="22" t="s">
        <v>208</v>
      </c>
      <c r="H7" s="23">
        <v>1</v>
      </c>
      <c r="I7" s="23">
        <f>600/Table14[[#This Row],[DNA conc (ng/µL)]]</f>
        <v>1.2</v>
      </c>
      <c r="J7" s="23">
        <v>1.75</v>
      </c>
      <c r="K7" s="23">
        <v>0.25</v>
      </c>
      <c r="L7" s="23">
        <f t="shared" si="1"/>
        <v>5.8</v>
      </c>
      <c r="M7" s="23">
        <v>10</v>
      </c>
      <c r="Q7" s="27"/>
    </row>
    <row r="8" spans="1:17" x14ac:dyDescent="0.35">
      <c r="A8" s="21">
        <v>5</v>
      </c>
      <c r="B8" s="21" t="s">
        <v>233</v>
      </c>
      <c r="C8" s="21" t="s">
        <v>563</v>
      </c>
      <c r="D8" s="21">
        <v>4</v>
      </c>
      <c r="E8" s="21" t="str">
        <f>_xlfn.CONCAT(Table14[[#This Row],[Experiment_ID]],"_",Table14[[#This Row],[Plasmid]],"_",D8)</f>
        <v>ID_4_pAF176_4</v>
      </c>
      <c r="F8" s="16">
        <v>500</v>
      </c>
      <c r="G8" s="22" t="s">
        <v>208</v>
      </c>
      <c r="H8" s="23">
        <v>1</v>
      </c>
      <c r="I8" s="23">
        <f>600/Table14[[#This Row],[DNA conc (ng/µL)]]</f>
        <v>1.2</v>
      </c>
      <c r="J8" s="23">
        <v>1.75</v>
      </c>
      <c r="K8" s="23">
        <v>0.25</v>
      </c>
      <c r="L8" s="23">
        <f t="shared" si="1"/>
        <v>5.8</v>
      </c>
      <c r="M8" s="23">
        <v>10</v>
      </c>
      <c r="Q8" s="27"/>
    </row>
    <row r="9" spans="1:17" x14ac:dyDescent="0.35">
      <c r="A9" s="21">
        <v>6</v>
      </c>
      <c r="B9" s="21" t="s">
        <v>233</v>
      </c>
      <c r="C9" s="21" t="s">
        <v>563</v>
      </c>
      <c r="D9" s="21">
        <v>5</v>
      </c>
      <c r="E9" s="21" t="str">
        <f>_xlfn.CONCAT(Table14[[#This Row],[Experiment_ID]],"_",Table14[[#This Row],[Plasmid]],"_",D9)</f>
        <v>ID_4_pAF176_5</v>
      </c>
      <c r="F9" s="16">
        <v>500</v>
      </c>
      <c r="G9" s="22" t="s">
        <v>208</v>
      </c>
      <c r="H9" s="23">
        <v>1</v>
      </c>
      <c r="I9" s="23">
        <f>600/Table14[[#This Row],[DNA conc (ng/µL)]]</f>
        <v>1.2</v>
      </c>
      <c r="J9" s="23">
        <v>1.75</v>
      </c>
      <c r="K9" s="23">
        <v>0.25</v>
      </c>
      <c r="L9" s="23">
        <f t="shared" si="1"/>
        <v>5.8</v>
      </c>
      <c r="M9" s="23">
        <v>10</v>
      </c>
      <c r="Q9" s="27"/>
    </row>
    <row r="10" spans="1:17" x14ac:dyDescent="0.35">
      <c r="A10" s="21">
        <v>7</v>
      </c>
      <c r="B10" s="21" t="s">
        <v>233</v>
      </c>
      <c r="C10" s="21" t="s">
        <v>563</v>
      </c>
      <c r="D10" s="21">
        <v>1</v>
      </c>
      <c r="E10" s="21" t="str">
        <f>_xlfn.CONCAT(Table14[[#This Row],[Experiment_ID]],"_",Table14[[#This Row],[Plasmid]],"_",D10)</f>
        <v>ID_4_pAF176_1</v>
      </c>
      <c r="F10" s="16">
        <v>500</v>
      </c>
      <c r="G10" s="28" t="s">
        <v>213</v>
      </c>
      <c r="H10" s="23">
        <v>1</v>
      </c>
      <c r="I10" s="23">
        <f>600/Table14[[#This Row],[DNA conc (ng/µL)]]</f>
        <v>1.2</v>
      </c>
      <c r="J10" s="23">
        <v>1.75</v>
      </c>
      <c r="K10" s="23">
        <v>0.25</v>
      </c>
      <c r="L10" s="23">
        <f t="shared" ref="L10:L15" si="2">M10-H10-I10-J10-K10</f>
        <v>5.8</v>
      </c>
      <c r="M10" s="23">
        <v>10</v>
      </c>
      <c r="Q10" s="27"/>
    </row>
    <row r="11" spans="1:17" x14ac:dyDescent="0.35">
      <c r="A11" s="21">
        <v>8</v>
      </c>
      <c r="B11" s="21" t="s">
        <v>233</v>
      </c>
      <c r="C11" s="21" t="s">
        <v>563</v>
      </c>
      <c r="D11" s="21">
        <v>1</v>
      </c>
      <c r="E11" s="21" t="str">
        <f>_xlfn.CONCAT(Table14[[#This Row],[Experiment_ID]],"_",Table14[[#This Row],[Plasmid]],"_",D11)</f>
        <v>ID_4_pAF176_1</v>
      </c>
      <c r="F11" s="16">
        <v>500</v>
      </c>
      <c r="G11" s="28" t="s">
        <v>213</v>
      </c>
      <c r="H11" s="23">
        <v>1</v>
      </c>
      <c r="I11" s="23">
        <f>600/Table14[[#This Row],[DNA conc (ng/µL)]]</f>
        <v>1.2</v>
      </c>
      <c r="J11" s="23">
        <v>1.75</v>
      </c>
      <c r="K11" s="23">
        <v>0.25</v>
      </c>
      <c r="L11" s="23">
        <f t="shared" si="2"/>
        <v>5.8</v>
      </c>
      <c r="M11" s="23">
        <v>10</v>
      </c>
      <c r="Q11" s="27"/>
    </row>
    <row r="12" spans="1:17" x14ac:dyDescent="0.35">
      <c r="A12" s="21">
        <v>9</v>
      </c>
      <c r="B12" s="21" t="s">
        <v>233</v>
      </c>
      <c r="C12" s="21" t="s">
        <v>563</v>
      </c>
      <c r="D12" s="21">
        <v>2</v>
      </c>
      <c r="E12" s="21" t="str">
        <f>_xlfn.CONCAT(Table14[[#This Row],[Experiment_ID]],"_",Table14[[#This Row],[Plasmid]],"_",D12)</f>
        <v>ID_4_pAF176_2</v>
      </c>
      <c r="F12" s="16">
        <v>500</v>
      </c>
      <c r="G12" s="28" t="s">
        <v>213</v>
      </c>
      <c r="H12" s="23">
        <v>1</v>
      </c>
      <c r="I12" s="23">
        <f>600/Table14[[#This Row],[DNA conc (ng/µL)]]</f>
        <v>1.2</v>
      </c>
      <c r="J12" s="23">
        <v>1.75</v>
      </c>
      <c r="K12" s="23">
        <v>0.25</v>
      </c>
      <c r="L12" s="23">
        <f t="shared" si="2"/>
        <v>5.8</v>
      </c>
      <c r="M12" s="23">
        <v>10</v>
      </c>
      <c r="Q12" s="27"/>
    </row>
    <row r="13" spans="1:17" x14ac:dyDescent="0.35">
      <c r="A13" s="21">
        <v>10</v>
      </c>
      <c r="B13" s="21" t="s">
        <v>233</v>
      </c>
      <c r="C13" s="21" t="s">
        <v>563</v>
      </c>
      <c r="D13" s="21">
        <v>3</v>
      </c>
      <c r="E13" s="21" t="str">
        <f>_xlfn.CONCAT(Table14[[#This Row],[Experiment_ID]],"_",Table14[[#This Row],[Plasmid]],"_",D13)</f>
        <v>ID_4_pAF176_3</v>
      </c>
      <c r="F13" s="16">
        <v>500</v>
      </c>
      <c r="G13" s="28" t="s">
        <v>213</v>
      </c>
      <c r="H13" s="23">
        <v>1</v>
      </c>
      <c r="I13" s="23">
        <f>600/Table14[[#This Row],[DNA conc (ng/µL)]]</f>
        <v>1.2</v>
      </c>
      <c r="J13" s="23">
        <v>1.75</v>
      </c>
      <c r="K13" s="23">
        <v>0.25</v>
      </c>
      <c r="L13" s="23">
        <f t="shared" si="2"/>
        <v>5.8</v>
      </c>
      <c r="M13" s="23">
        <v>10</v>
      </c>
      <c r="Q13" s="27"/>
    </row>
    <row r="14" spans="1:17" x14ac:dyDescent="0.35">
      <c r="A14" s="21">
        <v>11</v>
      </c>
      <c r="B14" s="21" t="s">
        <v>233</v>
      </c>
      <c r="C14" s="21" t="s">
        <v>563</v>
      </c>
      <c r="D14" s="21">
        <v>4</v>
      </c>
      <c r="E14" s="21" t="str">
        <f>_xlfn.CONCAT(Table14[[#This Row],[Experiment_ID]],"_",Table14[[#This Row],[Plasmid]],"_",D14)</f>
        <v>ID_4_pAF176_4</v>
      </c>
      <c r="F14" s="16">
        <v>500</v>
      </c>
      <c r="G14" s="28" t="s">
        <v>213</v>
      </c>
      <c r="H14" s="23">
        <v>1</v>
      </c>
      <c r="I14" s="23">
        <f>600/Table14[[#This Row],[DNA conc (ng/µL)]]</f>
        <v>1.2</v>
      </c>
      <c r="J14" s="23">
        <v>1.75</v>
      </c>
      <c r="K14" s="23">
        <v>0.25</v>
      </c>
      <c r="L14" s="23">
        <f t="shared" si="2"/>
        <v>5.8</v>
      </c>
      <c r="M14" s="23">
        <v>10</v>
      </c>
      <c r="Q14" s="27"/>
    </row>
    <row r="15" spans="1:17" x14ac:dyDescent="0.35">
      <c r="A15" s="21">
        <v>12</v>
      </c>
      <c r="B15" s="21" t="s">
        <v>233</v>
      </c>
      <c r="C15" s="21" t="s">
        <v>563</v>
      </c>
      <c r="D15" s="21">
        <v>5</v>
      </c>
      <c r="E15" s="21" t="str">
        <f>_xlfn.CONCAT(Table14[[#This Row],[Experiment_ID]],"_",Table14[[#This Row],[Plasmid]],"_",D15)</f>
        <v>ID_4_pAF176_5</v>
      </c>
      <c r="F15" s="16">
        <v>500</v>
      </c>
      <c r="G15" s="28" t="s">
        <v>213</v>
      </c>
      <c r="H15" s="23">
        <v>1</v>
      </c>
      <c r="I15" s="23">
        <f>600/Table14[[#This Row],[DNA conc (ng/µL)]]</f>
        <v>1.2</v>
      </c>
      <c r="J15" s="23">
        <v>1.75</v>
      </c>
      <c r="K15" s="23">
        <v>0.25</v>
      </c>
      <c r="L15" s="23">
        <f t="shared" si="2"/>
        <v>5.8</v>
      </c>
      <c r="M15" s="23">
        <v>10</v>
      </c>
      <c r="Q15" s="27"/>
    </row>
    <row r="18" spans="1:6" x14ac:dyDescent="0.35">
      <c r="A18" s="29" t="s">
        <v>184</v>
      </c>
      <c r="B18" s="29"/>
      <c r="C18" s="29"/>
    </row>
    <row r="19" spans="1:6" x14ac:dyDescent="0.35">
      <c r="A19" s="16" t="s">
        <v>234</v>
      </c>
    </row>
    <row r="20" spans="1:6" x14ac:dyDescent="0.35">
      <c r="A20" s="29"/>
      <c r="B20" s="29"/>
      <c r="C20" s="29"/>
    </row>
    <row r="21" spans="1:6" x14ac:dyDescent="0.35">
      <c r="A21" s="30" t="s">
        <v>245</v>
      </c>
      <c r="B21" s="30"/>
      <c r="C21" s="30"/>
    </row>
    <row r="22" spans="1:6" x14ac:dyDescent="0.35">
      <c r="A22" s="30"/>
      <c r="B22" s="30"/>
      <c r="C22" s="30" t="s">
        <v>237</v>
      </c>
      <c r="E22" s="29" t="s">
        <v>238</v>
      </c>
    </row>
    <row r="23" spans="1:6" x14ac:dyDescent="0.35">
      <c r="A23" s="30"/>
      <c r="B23" s="30"/>
      <c r="C23" s="34" t="s">
        <v>246</v>
      </c>
      <c r="D23" s="34" t="s">
        <v>247</v>
      </c>
      <c r="E23" s="34" t="s">
        <v>246</v>
      </c>
      <c r="F23" s="34" t="s">
        <v>247</v>
      </c>
    </row>
    <row r="24" spans="1:6" x14ac:dyDescent="0.35">
      <c r="A24" s="30"/>
      <c r="B24" s="30"/>
      <c r="C24" s="31">
        <v>1</v>
      </c>
      <c r="D24" s="31">
        <v>7</v>
      </c>
      <c r="E24" s="31">
        <v>1</v>
      </c>
      <c r="F24" s="31">
        <v>7</v>
      </c>
    </row>
    <row r="25" spans="1:6" x14ac:dyDescent="0.35">
      <c r="A25" s="16" t="s">
        <v>185</v>
      </c>
      <c r="C25" s="31">
        <v>1.75</v>
      </c>
      <c r="D25" s="31">
        <f>$D$24*C25</f>
        <v>12.25</v>
      </c>
      <c r="E25" s="31">
        <v>1.75</v>
      </c>
      <c r="F25" s="31">
        <f>$D$24*E25</f>
        <v>12.25</v>
      </c>
    </row>
    <row r="26" spans="1:6" x14ac:dyDescent="0.35">
      <c r="A26" s="16" t="s">
        <v>186</v>
      </c>
      <c r="C26" s="31">
        <v>0.25</v>
      </c>
      <c r="D26" s="31">
        <f>$D$24*C26</f>
        <v>1.75</v>
      </c>
      <c r="E26" s="31">
        <v>0.25</v>
      </c>
      <c r="F26" s="31">
        <f>$D$24*E26</f>
        <v>1.75</v>
      </c>
    </row>
    <row r="27" spans="1:6" x14ac:dyDescent="0.35">
      <c r="A27" s="16" t="s">
        <v>248</v>
      </c>
      <c r="C27" s="31" t="s">
        <v>187</v>
      </c>
      <c r="D27" s="31" t="s">
        <v>187</v>
      </c>
      <c r="E27" s="31" t="s">
        <v>187</v>
      </c>
      <c r="F27" s="31" t="s">
        <v>187</v>
      </c>
    </row>
    <row r="28" spans="1:6" x14ac:dyDescent="0.35">
      <c r="A28" s="16" t="s">
        <v>235</v>
      </c>
      <c r="C28" s="31">
        <v>1</v>
      </c>
      <c r="D28" s="31">
        <f>$D$24*C28</f>
        <v>7</v>
      </c>
      <c r="E28" s="31">
        <v>0</v>
      </c>
      <c r="F28" s="31">
        <f>$D$24*E28</f>
        <v>0</v>
      </c>
    </row>
    <row r="29" spans="1:6" x14ac:dyDescent="0.35">
      <c r="A29" s="16" t="s">
        <v>236</v>
      </c>
      <c r="C29" s="31">
        <v>0</v>
      </c>
      <c r="D29" s="31">
        <f>$D$24*C29</f>
        <v>0</v>
      </c>
      <c r="E29" s="31">
        <v>1</v>
      </c>
      <c r="F29" s="31">
        <f>$D$24*E29</f>
        <v>7</v>
      </c>
    </row>
    <row r="30" spans="1:6" x14ac:dyDescent="0.35">
      <c r="A30" s="16" t="s">
        <v>239</v>
      </c>
      <c r="C30" s="16" t="s">
        <v>188</v>
      </c>
    </row>
    <row r="31" spans="1:6" x14ac:dyDescent="0.35">
      <c r="A31" s="16" t="s">
        <v>189</v>
      </c>
    </row>
    <row r="32" spans="1:6" x14ac:dyDescent="0.35">
      <c r="A32" s="16" t="s">
        <v>190</v>
      </c>
    </row>
    <row r="33" spans="1:6" x14ac:dyDescent="0.35">
      <c r="A33" s="16" t="s">
        <v>191</v>
      </c>
    </row>
    <row r="34" spans="1:6" x14ac:dyDescent="0.35">
      <c r="A34" s="16" t="s">
        <v>192</v>
      </c>
    </row>
    <row r="35" spans="1:6" x14ac:dyDescent="0.35">
      <c r="A35" s="16" t="s">
        <v>193</v>
      </c>
    </row>
    <row r="37" spans="1:6" x14ac:dyDescent="0.35">
      <c r="A37" s="16" t="s">
        <v>215</v>
      </c>
    </row>
    <row r="38" spans="1:6" x14ac:dyDescent="0.35">
      <c r="A38" s="16" t="s">
        <v>38</v>
      </c>
      <c r="D38" s="16" t="s">
        <v>194</v>
      </c>
    </row>
    <row r="39" spans="1:6" x14ac:dyDescent="0.35">
      <c r="A39" s="16" t="s">
        <v>41</v>
      </c>
      <c r="D39" s="16" t="s">
        <v>195</v>
      </c>
      <c r="F39" s="16" t="s">
        <v>216</v>
      </c>
    </row>
    <row r="40" spans="1:6" x14ac:dyDescent="0.35">
      <c r="A40" s="16" t="s">
        <v>196</v>
      </c>
      <c r="D40" s="16" t="s">
        <v>197</v>
      </c>
    </row>
    <row r="41" spans="1:6" x14ac:dyDescent="0.35">
      <c r="A41" s="16" t="s">
        <v>198</v>
      </c>
      <c r="D41" s="16">
        <v>35</v>
      </c>
      <c r="F41" s="16" t="s">
        <v>199</v>
      </c>
    </row>
    <row r="42" spans="1:6" x14ac:dyDescent="0.35">
      <c r="A42" s="16" t="s">
        <v>189</v>
      </c>
    </row>
    <row r="43" spans="1:6" x14ac:dyDescent="0.35">
      <c r="A43" s="29" t="s">
        <v>556</v>
      </c>
      <c r="B43" s="29"/>
      <c r="C43" s="29"/>
    </row>
    <row r="44" spans="1:6" x14ac:dyDescent="0.35">
      <c r="A44" s="16" t="s">
        <v>200</v>
      </c>
    </row>
    <row r="45" spans="1:6" x14ac:dyDescent="0.35">
      <c r="A45" s="16" t="s">
        <v>201</v>
      </c>
    </row>
    <row r="46" spans="1:6" x14ac:dyDescent="0.35">
      <c r="A46" s="16" t="s">
        <v>189</v>
      </c>
    </row>
    <row r="47" spans="1:6" x14ac:dyDescent="0.35">
      <c r="D47" s="32" t="s">
        <v>249</v>
      </c>
      <c r="E47" s="32" t="s">
        <v>250</v>
      </c>
    </row>
    <row r="48" spans="1:6" x14ac:dyDescent="0.35">
      <c r="D48" s="33">
        <v>5</v>
      </c>
      <c r="E48" s="33">
        <v>31</v>
      </c>
    </row>
    <row r="49" spans="1:5" x14ac:dyDescent="0.35">
      <c r="D49" s="32">
        <v>10</v>
      </c>
      <c r="E49" s="32">
        <v>42</v>
      </c>
    </row>
    <row r="50" spans="1:5" x14ac:dyDescent="0.35">
      <c r="D50" s="33">
        <v>15</v>
      </c>
      <c r="E50" s="33">
        <v>52</v>
      </c>
    </row>
    <row r="51" spans="1:5" x14ac:dyDescent="0.35">
      <c r="D51" s="33">
        <v>20</v>
      </c>
      <c r="E51" s="33">
        <v>62</v>
      </c>
    </row>
    <row r="52" spans="1:5" x14ac:dyDescent="0.35">
      <c r="A52" s="16" t="s">
        <v>189</v>
      </c>
    </row>
    <row r="53" spans="1:5" x14ac:dyDescent="0.35">
      <c r="A53" s="16" t="s">
        <v>202</v>
      </c>
    </row>
    <row r="54" spans="1:5" x14ac:dyDescent="0.35">
      <c r="A54" s="16" t="s">
        <v>203</v>
      </c>
    </row>
    <row r="55" spans="1:5" x14ac:dyDescent="0.35">
      <c r="A55" s="16" t="s">
        <v>251</v>
      </c>
    </row>
    <row r="56" spans="1:5" x14ac:dyDescent="0.35">
      <c r="A56" s="16" t="s">
        <v>204</v>
      </c>
    </row>
    <row r="57" spans="1:5" x14ac:dyDescent="0.35">
      <c r="A57" s="16" t="s">
        <v>205</v>
      </c>
    </row>
    <row r="58" spans="1:5" x14ac:dyDescent="0.35">
      <c r="B58" s="16" t="s">
        <v>217</v>
      </c>
    </row>
    <row r="59" spans="1:5" x14ac:dyDescent="0.35">
      <c r="A59" s="16" t="s">
        <v>252</v>
      </c>
    </row>
    <row r="60" spans="1:5" x14ac:dyDescent="0.35">
      <c r="A60" s="16" t="s">
        <v>253</v>
      </c>
    </row>
    <row r="61" spans="1:5" x14ac:dyDescent="0.35">
      <c r="A61" s="16" t="s">
        <v>206</v>
      </c>
    </row>
    <row r="62" spans="1:5" x14ac:dyDescent="0.35">
      <c r="A62" s="16" t="s">
        <v>207</v>
      </c>
    </row>
  </sheetData>
  <phoneticPr fontId="27" type="noConversion"/>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6247B-726F-4D99-8698-80CE5196B22E}">
  <dimension ref="A1:S100"/>
  <sheetViews>
    <sheetView workbookViewId="0">
      <pane ySplit="2" topLeftCell="A27" activePane="bottomLeft" state="frozen"/>
      <selection pane="bottomLeft" activeCell="J75" sqref="J75"/>
    </sheetView>
  </sheetViews>
  <sheetFormatPr defaultColWidth="8.75" defaultRowHeight="13" x14ac:dyDescent="0.3"/>
  <cols>
    <col min="1" max="1" width="8.75" style="1"/>
    <col min="2" max="2" width="13.33203125" style="1" bestFit="1" customWidth="1"/>
    <col min="3" max="3" width="10.83203125" style="1" bestFit="1" customWidth="1"/>
    <col min="4" max="16384" width="8.75" style="1"/>
  </cols>
  <sheetData>
    <row r="1" spans="1:19" x14ac:dyDescent="0.3">
      <c r="A1" s="1" t="s">
        <v>228</v>
      </c>
      <c r="B1" s="2" t="s">
        <v>229</v>
      </c>
      <c r="C1" s="2"/>
    </row>
    <row r="2" spans="1:19" x14ac:dyDescent="0.3">
      <c r="R2" s="3" t="s">
        <v>282</v>
      </c>
      <c r="S2" s="3" t="s">
        <v>156</v>
      </c>
    </row>
    <row r="3" spans="1:19" x14ac:dyDescent="0.3">
      <c r="A3" s="4"/>
      <c r="B3" s="4" t="s">
        <v>257</v>
      </c>
      <c r="C3" s="5"/>
      <c r="D3" s="4"/>
      <c r="E3" s="39" t="s">
        <v>211</v>
      </c>
      <c r="F3" s="4"/>
      <c r="G3" s="4"/>
      <c r="H3" s="4"/>
      <c r="I3" s="4"/>
      <c r="J3" s="36" t="s">
        <v>254</v>
      </c>
      <c r="K3" s="4"/>
      <c r="L3" s="4"/>
      <c r="M3" s="4"/>
      <c r="N3" s="4"/>
      <c r="O3" s="38" t="s">
        <v>255</v>
      </c>
      <c r="P3" s="4"/>
      <c r="R3" s="6"/>
      <c r="S3" s="6"/>
    </row>
    <row r="4" spans="1:19" x14ac:dyDescent="0.3">
      <c r="A4" s="4"/>
      <c r="B4" s="4"/>
      <c r="C4" s="5" t="s">
        <v>157</v>
      </c>
      <c r="D4" s="4"/>
      <c r="E4" s="4">
        <v>1000</v>
      </c>
      <c r="F4" s="4"/>
      <c r="G4" s="4"/>
      <c r="H4" s="5" t="s">
        <v>158</v>
      </c>
      <c r="I4" s="4"/>
      <c r="J4" s="4">
        <f>E4</f>
        <v>1000</v>
      </c>
      <c r="K4" s="4"/>
      <c r="L4" s="4"/>
      <c r="M4" s="5" t="s">
        <v>158</v>
      </c>
      <c r="N4" s="4"/>
      <c r="O4" s="4">
        <f>J4</f>
        <v>1000</v>
      </c>
      <c r="P4" s="4"/>
      <c r="R4" s="6"/>
      <c r="S4" s="6"/>
    </row>
    <row r="5" spans="1:19" x14ac:dyDescent="0.3">
      <c r="A5" s="4"/>
      <c r="B5" s="4"/>
      <c r="C5" s="5" t="s">
        <v>159</v>
      </c>
      <c r="D5" s="4"/>
      <c r="E5" s="4">
        <v>1</v>
      </c>
      <c r="F5" s="4">
        <v>2</v>
      </c>
      <c r="G5" s="4"/>
      <c r="H5" s="5" t="s">
        <v>159</v>
      </c>
      <c r="I5" s="4"/>
      <c r="J5" s="4">
        <v>1</v>
      </c>
      <c r="K5" s="4">
        <f>F5</f>
        <v>2</v>
      </c>
      <c r="L5" s="4"/>
      <c r="M5" s="5" t="s">
        <v>159</v>
      </c>
      <c r="N5" s="4"/>
      <c r="O5" s="4">
        <v>1</v>
      </c>
      <c r="P5" s="4">
        <f>K5</f>
        <v>2</v>
      </c>
      <c r="R5" s="6"/>
      <c r="S5" s="6"/>
    </row>
    <row r="6" spans="1:19" x14ac:dyDescent="0.3">
      <c r="A6" s="4"/>
      <c r="B6" s="4"/>
      <c r="C6" s="5" t="s">
        <v>160</v>
      </c>
      <c r="D6" s="4"/>
      <c r="E6" s="4">
        <v>100</v>
      </c>
      <c r="F6" s="4">
        <f>F5*E6</f>
        <v>200</v>
      </c>
      <c r="G6" s="4"/>
      <c r="H6" s="5" t="s">
        <v>161</v>
      </c>
      <c r="I6" s="4"/>
      <c r="J6" s="4">
        <f>E6</f>
        <v>100</v>
      </c>
      <c r="K6" s="4">
        <f t="shared" ref="K6:K7" si="0">F6</f>
        <v>200</v>
      </c>
      <c r="L6" s="4"/>
      <c r="M6" s="5" t="s">
        <v>161</v>
      </c>
      <c r="N6" s="4"/>
      <c r="O6" s="4">
        <f>J6</f>
        <v>100</v>
      </c>
      <c r="P6" s="4">
        <f t="shared" ref="P6:P7" si="1">K6</f>
        <v>200</v>
      </c>
      <c r="R6" s="6"/>
      <c r="S6" s="6"/>
    </row>
    <row r="7" spans="1:19" x14ac:dyDescent="0.3">
      <c r="A7" s="4"/>
      <c r="B7" s="4"/>
      <c r="C7" s="5" t="s">
        <v>162</v>
      </c>
      <c r="D7" s="4"/>
      <c r="E7" s="4">
        <v>100</v>
      </c>
      <c r="F7" s="4">
        <f>F5*E7</f>
        <v>200</v>
      </c>
      <c r="G7" s="4"/>
      <c r="H7" s="5" t="str">
        <f>C7</f>
        <v>Tube B (PEI) vol (ul)</v>
      </c>
      <c r="I7" s="4"/>
      <c r="J7" s="4">
        <f t="shared" ref="J7" si="2">E7</f>
        <v>100</v>
      </c>
      <c r="K7" s="4">
        <f t="shared" si="0"/>
        <v>200</v>
      </c>
      <c r="L7" s="4"/>
      <c r="M7" s="5" t="str">
        <f>H7</f>
        <v>Tube B (PEI) vol (ul)</v>
      </c>
      <c r="N7" s="4"/>
      <c r="O7" s="4">
        <f t="shared" ref="O7" si="3">J7</f>
        <v>100</v>
      </c>
      <c r="P7" s="4">
        <f t="shared" si="1"/>
        <v>200</v>
      </c>
      <c r="R7" s="6"/>
      <c r="S7" s="6"/>
    </row>
    <row r="8" spans="1:19" x14ac:dyDescent="0.3">
      <c r="A8" s="4" t="s">
        <v>118</v>
      </c>
      <c r="B8" s="4" t="s">
        <v>163</v>
      </c>
      <c r="C8" s="4" t="s">
        <v>164</v>
      </c>
      <c r="D8" s="4" t="s">
        <v>165</v>
      </c>
      <c r="E8" s="4"/>
      <c r="F8" s="4"/>
      <c r="G8" s="4"/>
      <c r="H8" s="4" t="s">
        <v>164</v>
      </c>
      <c r="I8" s="4" t="s">
        <v>165</v>
      </c>
      <c r="J8" s="4"/>
      <c r="K8" s="4"/>
      <c r="L8" s="4"/>
      <c r="M8" s="4" t="s">
        <v>164</v>
      </c>
      <c r="N8" s="4" t="s">
        <v>165</v>
      </c>
      <c r="O8" s="4"/>
      <c r="P8" s="4"/>
      <c r="R8" s="6"/>
      <c r="S8" s="6"/>
    </row>
    <row r="9" spans="1:19" x14ac:dyDescent="0.3">
      <c r="A9" s="4"/>
      <c r="B9" s="4"/>
      <c r="C9" s="4"/>
      <c r="D9" s="4"/>
      <c r="E9" s="4" t="s">
        <v>166</v>
      </c>
      <c r="F9" s="4" t="s">
        <v>166</v>
      </c>
      <c r="G9" s="4"/>
      <c r="H9" s="4"/>
      <c r="I9" s="4"/>
      <c r="J9" s="4" t="s">
        <v>166</v>
      </c>
      <c r="K9" s="4" t="s">
        <v>166</v>
      </c>
      <c r="L9" s="4"/>
      <c r="M9" s="4"/>
      <c r="N9" s="4"/>
      <c r="O9" s="4" t="s">
        <v>166</v>
      </c>
      <c r="P9" s="4" t="s">
        <v>166</v>
      </c>
      <c r="R9" s="6"/>
      <c r="S9" s="6"/>
    </row>
    <row r="10" spans="1:19" x14ac:dyDescent="0.3">
      <c r="A10" s="4" t="s">
        <v>167</v>
      </c>
      <c r="B10" s="4" t="s">
        <v>155</v>
      </c>
      <c r="C10" s="7" t="s">
        <v>168</v>
      </c>
      <c r="D10" s="7" t="s">
        <v>168</v>
      </c>
      <c r="E10" s="8">
        <f>E7-E11</f>
        <v>96</v>
      </c>
      <c r="F10" s="8">
        <f>F5*E10</f>
        <v>192</v>
      </c>
      <c r="G10" s="8"/>
      <c r="H10" s="7" t="s">
        <v>168</v>
      </c>
      <c r="I10" s="7" t="s">
        <v>168</v>
      </c>
      <c r="J10" s="8">
        <f>J7-J11</f>
        <v>96</v>
      </c>
      <c r="K10" s="8">
        <f>K5*J10</f>
        <v>192</v>
      </c>
      <c r="L10" s="8"/>
      <c r="M10" s="7" t="s">
        <v>168</v>
      </c>
      <c r="N10" s="7" t="s">
        <v>168</v>
      </c>
      <c r="O10" s="8">
        <f>O7-O11</f>
        <v>96</v>
      </c>
      <c r="P10" s="8">
        <f>P5*O10</f>
        <v>192</v>
      </c>
      <c r="R10" s="6"/>
      <c r="S10" s="6"/>
    </row>
    <row r="11" spans="1:19" x14ac:dyDescent="0.3">
      <c r="A11" s="4" t="s">
        <v>167</v>
      </c>
      <c r="B11" s="4" t="s">
        <v>169</v>
      </c>
      <c r="C11" s="40">
        <v>0.5</v>
      </c>
      <c r="D11" s="4">
        <v>2</v>
      </c>
      <c r="E11" s="8">
        <f>(E5*D11)/C11</f>
        <v>4</v>
      </c>
      <c r="F11" s="8">
        <f>F5*E11</f>
        <v>8</v>
      </c>
      <c r="G11" s="8"/>
      <c r="H11" s="40">
        <v>0.5</v>
      </c>
      <c r="I11" s="4">
        <f>D11</f>
        <v>2</v>
      </c>
      <c r="J11" s="8">
        <f>(J5*I11)/H11</f>
        <v>4</v>
      </c>
      <c r="K11" s="8">
        <f>K5*J11</f>
        <v>8</v>
      </c>
      <c r="L11" s="8"/>
      <c r="M11" s="40">
        <v>0.5</v>
      </c>
      <c r="N11" s="4">
        <f>I11</f>
        <v>2</v>
      </c>
      <c r="O11" s="8">
        <f>(O5*N11)/M11</f>
        <v>4</v>
      </c>
      <c r="P11" s="8">
        <f>P5*O11</f>
        <v>8</v>
      </c>
      <c r="R11" s="6"/>
      <c r="S11" s="6"/>
    </row>
    <row r="12" spans="1:19" x14ac:dyDescent="0.3">
      <c r="A12" s="4" t="s">
        <v>170</v>
      </c>
      <c r="B12" s="4" t="s">
        <v>155</v>
      </c>
      <c r="C12" s="7" t="s">
        <v>168</v>
      </c>
      <c r="D12" s="7" t="s">
        <v>168</v>
      </c>
      <c r="E12" s="8">
        <f>E7-E13</f>
        <v>88</v>
      </c>
      <c r="F12" s="8">
        <f>F5*E12</f>
        <v>176</v>
      </c>
      <c r="G12" s="8"/>
      <c r="H12" s="7" t="s">
        <v>168</v>
      </c>
      <c r="I12" s="7" t="s">
        <v>168</v>
      </c>
      <c r="J12" s="8">
        <f>J7-J13</f>
        <v>88</v>
      </c>
      <c r="K12" s="8">
        <f>K5*J12</f>
        <v>176</v>
      </c>
      <c r="L12" s="8"/>
      <c r="M12" s="7" t="s">
        <v>168</v>
      </c>
      <c r="N12" s="7" t="s">
        <v>168</v>
      </c>
      <c r="O12" s="8">
        <f>O7-O13</f>
        <v>88</v>
      </c>
      <c r="P12" s="8">
        <f>P5*O12</f>
        <v>176</v>
      </c>
      <c r="R12" s="9">
        <f>SUM(E12,J12)</f>
        <v>176</v>
      </c>
      <c r="S12" s="6"/>
    </row>
    <row r="13" spans="1:19" x14ac:dyDescent="0.3">
      <c r="A13" s="4" t="s">
        <v>170</v>
      </c>
      <c r="B13" s="4" t="s">
        <v>156</v>
      </c>
      <c r="C13" s="7">
        <v>1</v>
      </c>
      <c r="D13" s="7">
        <f>D11*3</f>
        <v>6</v>
      </c>
      <c r="E13" s="8">
        <f>D11*D13</f>
        <v>12</v>
      </c>
      <c r="F13" s="8">
        <f>F5*E13</f>
        <v>24</v>
      </c>
      <c r="G13" s="8"/>
      <c r="H13" s="7">
        <v>1</v>
      </c>
      <c r="I13" s="7">
        <f>D13</f>
        <v>6</v>
      </c>
      <c r="J13" s="8">
        <f>I11*I13</f>
        <v>12</v>
      </c>
      <c r="K13" s="8">
        <f>K5*J13</f>
        <v>24</v>
      </c>
      <c r="L13" s="8"/>
      <c r="M13" s="7">
        <v>1</v>
      </c>
      <c r="N13" s="7">
        <f>I13</f>
        <v>6</v>
      </c>
      <c r="O13" s="8">
        <f>N11*N13</f>
        <v>12</v>
      </c>
      <c r="P13" s="8">
        <f>P5*O13</f>
        <v>24</v>
      </c>
      <c r="R13" s="6"/>
      <c r="S13" s="9">
        <f>SUM(E13,J13)</f>
        <v>24</v>
      </c>
    </row>
    <row r="14" spans="1:19" x14ac:dyDescent="0.3">
      <c r="R14" s="6"/>
      <c r="S14" s="6"/>
    </row>
    <row r="15" spans="1:19" x14ac:dyDescent="0.3">
      <c r="A15" s="4"/>
      <c r="B15" s="4" t="str">
        <f>B3</f>
        <v>6wp layout</v>
      </c>
      <c r="C15" s="5"/>
      <c r="D15" s="4"/>
      <c r="E15" s="37" t="s">
        <v>256</v>
      </c>
      <c r="F15" s="4"/>
      <c r="G15" s="4"/>
      <c r="H15" s="4"/>
      <c r="I15" s="4"/>
      <c r="J15" s="165" t="s">
        <v>564</v>
      </c>
      <c r="K15" s="4"/>
      <c r="L15" s="4"/>
      <c r="M15" s="4"/>
      <c r="N15" s="4"/>
      <c r="O15" s="165" t="s">
        <v>565</v>
      </c>
      <c r="P15" s="4"/>
      <c r="Q15" s="4"/>
      <c r="R15" s="6"/>
      <c r="S15" s="6"/>
    </row>
    <row r="16" spans="1:19" x14ac:dyDescent="0.3">
      <c r="A16" s="4"/>
      <c r="B16" s="4"/>
      <c r="C16" s="5" t="s">
        <v>157</v>
      </c>
      <c r="D16" s="4"/>
      <c r="E16" s="4">
        <f>E4</f>
        <v>1000</v>
      </c>
      <c r="F16" s="4"/>
      <c r="G16" s="4"/>
      <c r="H16" s="5" t="s">
        <v>158</v>
      </c>
      <c r="I16" s="4"/>
      <c r="J16" s="4">
        <f>J4</f>
        <v>1000</v>
      </c>
      <c r="K16" s="4"/>
      <c r="L16" s="4"/>
      <c r="M16" s="5" t="s">
        <v>158</v>
      </c>
      <c r="N16" s="4"/>
      <c r="O16" s="4">
        <f>O4</f>
        <v>1000</v>
      </c>
      <c r="P16" s="4"/>
      <c r="R16" s="6"/>
      <c r="S16" s="6"/>
    </row>
    <row r="17" spans="1:19" x14ac:dyDescent="0.3">
      <c r="A17" s="4"/>
      <c r="B17" s="4"/>
      <c r="C17" s="5" t="s">
        <v>159</v>
      </c>
      <c r="D17" s="4"/>
      <c r="E17" s="4">
        <v>1</v>
      </c>
      <c r="F17" s="4">
        <f>F5</f>
        <v>2</v>
      </c>
      <c r="G17" s="4"/>
      <c r="H17" s="5" t="s">
        <v>159</v>
      </c>
      <c r="I17" s="4"/>
      <c r="J17" s="4">
        <v>1</v>
      </c>
      <c r="K17" s="4">
        <f>K5</f>
        <v>2</v>
      </c>
      <c r="L17" s="4"/>
      <c r="M17" s="5" t="s">
        <v>159</v>
      </c>
      <c r="N17" s="4"/>
      <c r="O17" s="4">
        <v>1</v>
      </c>
      <c r="P17" s="4">
        <f>P5</f>
        <v>2</v>
      </c>
      <c r="R17" s="6"/>
      <c r="S17" s="6"/>
    </row>
    <row r="18" spans="1:19" x14ac:dyDescent="0.3">
      <c r="A18" s="4"/>
      <c r="B18" s="4"/>
      <c r="C18" s="5" t="s">
        <v>171</v>
      </c>
      <c r="D18" s="4"/>
      <c r="E18" s="4">
        <f>E6</f>
        <v>100</v>
      </c>
      <c r="F18" s="4">
        <f>F6</f>
        <v>200</v>
      </c>
      <c r="G18" s="4"/>
      <c r="H18" s="5" t="s">
        <v>161</v>
      </c>
      <c r="I18" s="4"/>
      <c r="J18" s="4">
        <f>J6</f>
        <v>100</v>
      </c>
      <c r="K18" s="4">
        <f>K6</f>
        <v>200</v>
      </c>
      <c r="L18" s="4"/>
      <c r="M18" s="5" t="s">
        <v>161</v>
      </c>
      <c r="N18" s="4"/>
      <c r="O18" s="4">
        <f>O6</f>
        <v>100</v>
      </c>
      <c r="P18" s="4">
        <f>P6</f>
        <v>200</v>
      </c>
      <c r="R18" s="6"/>
      <c r="S18" s="6"/>
    </row>
    <row r="19" spans="1:19" x14ac:dyDescent="0.3">
      <c r="A19" s="4"/>
      <c r="B19" s="4"/>
      <c r="C19" s="5" t="str">
        <f>C7</f>
        <v>Tube B (PEI) vol (ul)</v>
      </c>
      <c r="D19" s="4"/>
      <c r="E19" s="4">
        <f>E7</f>
        <v>100</v>
      </c>
      <c r="F19" s="4">
        <f>F7</f>
        <v>200</v>
      </c>
      <c r="G19" s="4"/>
      <c r="H19" s="5" t="str">
        <f>C19</f>
        <v>Tube B (PEI) vol (ul)</v>
      </c>
      <c r="I19" s="4"/>
      <c r="J19" s="4">
        <f>J7</f>
        <v>100</v>
      </c>
      <c r="K19" s="4">
        <f>K7</f>
        <v>200</v>
      </c>
      <c r="L19" s="4"/>
      <c r="M19" s="5" t="str">
        <f>H19</f>
        <v>Tube B (PEI) vol (ul)</v>
      </c>
      <c r="N19" s="4"/>
      <c r="O19" s="4">
        <f>O7</f>
        <v>100</v>
      </c>
      <c r="P19" s="4">
        <f>P7</f>
        <v>200</v>
      </c>
      <c r="R19" s="6"/>
      <c r="S19" s="6"/>
    </row>
    <row r="20" spans="1:19" x14ac:dyDescent="0.3">
      <c r="A20" s="4" t="s">
        <v>118</v>
      </c>
      <c r="B20" s="4" t="s">
        <v>163</v>
      </c>
      <c r="C20" s="4" t="s">
        <v>164</v>
      </c>
      <c r="D20" s="4" t="s">
        <v>165</v>
      </c>
      <c r="E20" s="4"/>
      <c r="F20" s="4"/>
      <c r="G20" s="4"/>
      <c r="H20" s="4" t="s">
        <v>164</v>
      </c>
      <c r="I20" s="4" t="s">
        <v>165</v>
      </c>
      <c r="J20" s="4"/>
      <c r="K20" s="4"/>
      <c r="L20" s="4"/>
      <c r="M20" s="4" t="s">
        <v>164</v>
      </c>
      <c r="N20" s="4" t="s">
        <v>165</v>
      </c>
      <c r="O20" s="4"/>
      <c r="P20" s="4"/>
      <c r="R20" s="6"/>
      <c r="S20" s="6"/>
    </row>
    <row r="21" spans="1:19" x14ac:dyDescent="0.3">
      <c r="A21" s="4"/>
      <c r="B21" s="4"/>
      <c r="C21" s="4"/>
      <c r="D21" s="4"/>
      <c r="E21" s="4" t="s">
        <v>166</v>
      </c>
      <c r="F21" s="4" t="s">
        <v>166</v>
      </c>
      <c r="G21" s="4"/>
      <c r="H21" s="4"/>
      <c r="I21" s="4"/>
      <c r="J21" s="4" t="s">
        <v>166</v>
      </c>
      <c r="K21" s="4" t="s">
        <v>166</v>
      </c>
      <c r="L21" s="4"/>
      <c r="M21" s="4"/>
      <c r="N21" s="4"/>
      <c r="O21" s="4" t="s">
        <v>166</v>
      </c>
      <c r="P21" s="4" t="s">
        <v>166</v>
      </c>
      <c r="R21" s="6"/>
      <c r="S21" s="6"/>
    </row>
    <row r="22" spans="1:19" x14ac:dyDescent="0.3">
      <c r="A22" s="4" t="s">
        <v>167</v>
      </c>
      <c r="B22" s="4" t="str">
        <f>B10</f>
        <v>cRF0</v>
      </c>
      <c r="C22" s="7" t="s">
        <v>168</v>
      </c>
      <c r="D22" s="7" t="s">
        <v>168</v>
      </c>
      <c r="E22" s="8">
        <f>E19-E23</f>
        <v>96</v>
      </c>
      <c r="F22" s="8">
        <f>F17*E22</f>
        <v>192</v>
      </c>
      <c r="G22" s="8"/>
      <c r="H22" s="7" t="s">
        <v>168</v>
      </c>
      <c r="I22" s="7" t="s">
        <v>168</v>
      </c>
      <c r="J22" s="8">
        <f>J19-J23</f>
        <v>96</v>
      </c>
      <c r="K22" s="8">
        <f>K17*J22</f>
        <v>192</v>
      </c>
      <c r="L22" s="8"/>
      <c r="M22" s="7" t="s">
        <v>168</v>
      </c>
      <c r="N22" s="7" t="s">
        <v>168</v>
      </c>
      <c r="O22" s="8">
        <f>O19-O23</f>
        <v>96</v>
      </c>
      <c r="P22" s="8">
        <f>P17*O22</f>
        <v>192</v>
      </c>
      <c r="R22" s="6"/>
      <c r="S22" s="6"/>
    </row>
    <row r="23" spans="1:19" x14ac:dyDescent="0.3">
      <c r="A23" s="4" t="s">
        <v>167</v>
      </c>
      <c r="B23" s="4" t="s">
        <v>169</v>
      </c>
      <c r="C23" s="35">
        <v>0.5</v>
      </c>
      <c r="D23" s="4">
        <f>D11</f>
        <v>2</v>
      </c>
      <c r="E23" s="8">
        <f>(E17*D23)/C23</f>
        <v>4</v>
      </c>
      <c r="F23" s="8">
        <f>F17*E23</f>
        <v>8</v>
      </c>
      <c r="G23" s="8"/>
      <c r="H23" s="35">
        <v>0.5</v>
      </c>
      <c r="I23" s="4">
        <f>I11</f>
        <v>2</v>
      </c>
      <c r="J23" s="8">
        <f>(J17*I23)/H23</f>
        <v>4</v>
      </c>
      <c r="K23" s="8">
        <f>K17*J23</f>
        <v>8</v>
      </c>
      <c r="L23" s="8"/>
      <c r="M23" s="35">
        <v>0.5</v>
      </c>
      <c r="N23" s="4">
        <f>N11</f>
        <v>2</v>
      </c>
      <c r="O23" s="8">
        <f>(O17*N23)/M23</f>
        <v>4</v>
      </c>
      <c r="P23" s="8">
        <f>P17*O23</f>
        <v>8</v>
      </c>
      <c r="R23" s="6"/>
      <c r="S23" s="6"/>
    </row>
    <row r="24" spans="1:19" x14ac:dyDescent="0.3">
      <c r="A24" s="4" t="s">
        <v>170</v>
      </c>
      <c r="B24" s="4" t="s">
        <v>155</v>
      </c>
      <c r="C24" s="7" t="s">
        <v>168</v>
      </c>
      <c r="D24" s="7" t="s">
        <v>168</v>
      </c>
      <c r="E24" s="8">
        <f>E19-E25</f>
        <v>88</v>
      </c>
      <c r="F24" s="8">
        <f>F17*E24</f>
        <v>176</v>
      </c>
      <c r="G24" s="8"/>
      <c r="H24" s="7" t="s">
        <v>168</v>
      </c>
      <c r="I24" s="7" t="s">
        <v>168</v>
      </c>
      <c r="J24" s="8">
        <f>J19-J25</f>
        <v>88</v>
      </c>
      <c r="K24" s="8">
        <f>K17*J24</f>
        <v>176</v>
      </c>
      <c r="L24" s="8"/>
      <c r="M24" s="7" t="s">
        <v>168</v>
      </c>
      <c r="N24" s="7" t="s">
        <v>168</v>
      </c>
      <c r="O24" s="8">
        <f>O19-O25</f>
        <v>88</v>
      </c>
      <c r="P24" s="8">
        <f>P17*O24</f>
        <v>176</v>
      </c>
      <c r="R24" s="9">
        <f>SUM(E24,J24)</f>
        <v>176</v>
      </c>
      <c r="S24" s="6"/>
    </row>
    <row r="25" spans="1:19" x14ac:dyDescent="0.3">
      <c r="A25" s="4" t="s">
        <v>170</v>
      </c>
      <c r="B25" s="4" t="s">
        <v>156</v>
      </c>
      <c r="C25" s="7">
        <v>1</v>
      </c>
      <c r="D25" s="7">
        <f>D13</f>
        <v>6</v>
      </c>
      <c r="E25" s="8">
        <f>D23*D25</f>
        <v>12</v>
      </c>
      <c r="F25" s="8">
        <f>F17*E25</f>
        <v>24</v>
      </c>
      <c r="G25" s="8"/>
      <c r="H25" s="7">
        <v>1</v>
      </c>
      <c r="I25" s="7">
        <f>D25</f>
        <v>6</v>
      </c>
      <c r="J25" s="8">
        <f>I23*I25</f>
        <v>12</v>
      </c>
      <c r="K25" s="8">
        <f>K17*J25</f>
        <v>24</v>
      </c>
      <c r="L25" s="8"/>
      <c r="M25" s="7">
        <v>1</v>
      </c>
      <c r="N25" s="7">
        <f>I25</f>
        <v>6</v>
      </c>
      <c r="O25" s="8">
        <f>N23*N25</f>
        <v>12</v>
      </c>
      <c r="P25" s="8">
        <f>P17*O25</f>
        <v>24</v>
      </c>
      <c r="R25" s="6"/>
      <c r="S25" s="9">
        <f>SUM(E25,J25)</f>
        <v>24</v>
      </c>
    </row>
    <row r="26" spans="1:19" x14ac:dyDescent="0.3">
      <c r="A26" s="10"/>
      <c r="B26" s="10"/>
      <c r="C26" s="11"/>
      <c r="D26" s="11"/>
      <c r="E26" s="12"/>
      <c r="F26" s="12"/>
      <c r="G26" s="12"/>
      <c r="H26" s="11"/>
      <c r="I26" s="11"/>
      <c r="J26" s="12"/>
      <c r="K26" s="12"/>
      <c r="L26" s="12"/>
      <c r="M26" s="11"/>
      <c r="N26" s="11"/>
      <c r="O26" s="12"/>
      <c r="P26" s="12"/>
      <c r="R26" s="6"/>
      <c r="S26" s="6"/>
    </row>
    <row r="27" spans="1:19" x14ac:dyDescent="0.3">
      <c r="A27" s="10"/>
      <c r="B27" s="10"/>
      <c r="C27" s="11"/>
      <c r="D27" s="11"/>
      <c r="E27" s="12"/>
      <c r="F27" s="12"/>
      <c r="G27" s="12"/>
      <c r="H27" s="11"/>
      <c r="I27" s="11"/>
      <c r="J27" s="12"/>
      <c r="K27" s="12"/>
      <c r="L27" s="12"/>
      <c r="M27" s="11"/>
      <c r="N27" s="11"/>
      <c r="O27" s="12"/>
      <c r="P27" s="12"/>
      <c r="R27" s="6"/>
      <c r="S27" s="6"/>
    </row>
    <row r="28" spans="1:19" x14ac:dyDescent="0.3">
      <c r="A28" s="10"/>
      <c r="B28" s="71" t="s">
        <v>300</v>
      </c>
      <c r="C28" s="11"/>
      <c r="D28" s="11"/>
      <c r="E28" s="12"/>
      <c r="F28" s="12"/>
      <c r="G28" s="12"/>
      <c r="H28" s="11"/>
      <c r="I28" s="11"/>
      <c r="J28" s="12"/>
      <c r="K28" s="12"/>
      <c r="L28" s="12"/>
      <c r="M28" s="11"/>
      <c r="N28" s="11"/>
      <c r="O28" s="12"/>
      <c r="P28" s="12"/>
      <c r="R28" s="6"/>
      <c r="S28" s="6"/>
    </row>
    <row r="29" spans="1:19" x14ac:dyDescent="0.3">
      <c r="A29" s="10"/>
      <c r="B29" s="70" t="s">
        <v>304</v>
      </c>
      <c r="C29" s="11"/>
      <c r="E29" s="12"/>
      <c r="F29" s="12"/>
      <c r="G29" s="12"/>
      <c r="H29" s="11"/>
      <c r="I29" s="11"/>
      <c r="J29" s="12"/>
      <c r="K29" s="12"/>
      <c r="L29" s="12"/>
      <c r="M29" s="11"/>
      <c r="N29" s="11"/>
      <c r="O29" s="12"/>
      <c r="P29" s="12"/>
      <c r="R29" s="6"/>
      <c r="S29" s="6"/>
    </row>
    <row r="30" spans="1:19" x14ac:dyDescent="0.3">
      <c r="A30" s="10"/>
      <c r="B30" s="70" t="s">
        <v>301</v>
      </c>
      <c r="C30" s="11"/>
      <c r="E30" s="12"/>
      <c r="F30" s="12"/>
      <c r="G30" s="12"/>
      <c r="H30" s="11"/>
      <c r="I30" s="11"/>
      <c r="J30" s="12"/>
      <c r="K30" s="12"/>
      <c r="L30" s="12"/>
      <c r="M30" s="11"/>
      <c r="N30" s="11"/>
      <c r="O30" s="12"/>
      <c r="P30" s="12"/>
      <c r="R30" s="6"/>
      <c r="S30" s="6"/>
    </row>
    <row r="31" spans="1:19" x14ac:dyDescent="0.3">
      <c r="A31" s="10"/>
      <c r="B31" s="70" t="s">
        <v>302</v>
      </c>
      <c r="C31" s="11"/>
      <c r="E31" s="12"/>
      <c r="F31" s="12"/>
      <c r="G31" s="12"/>
      <c r="H31" s="11"/>
      <c r="I31" s="11"/>
      <c r="J31" s="12"/>
      <c r="K31" s="12"/>
      <c r="L31" s="12"/>
      <c r="M31" s="11"/>
      <c r="N31" s="11"/>
      <c r="O31" s="12"/>
      <c r="P31" s="12"/>
      <c r="R31" s="6"/>
      <c r="S31" s="6"/>
    </row>
    <row r="32" spans="1:19" x14ac:dyDescent="0.3">
      <c r="A32" s="10"/>
      <c r="B32" s="11"/>
      <c r="C32" s="70" t="s">
        <v>303</v>
      </c>
      <c r="E32" s="12"/>
      <c r="F32" s="12"/>
      <c r="G32" s="12"/>
      <c r="H32" s="11"/>
      <c r="I32" s="11"/>
      <c r="J32" s="12"/>
      <c r="K32" s="12"/>
      <c r="L32" s="12"/>
      <c r="M32" s="11"/>
      <c r="N32" s="11"/>
      <c r="O32" s="12"/>
      <c r="P32" s="12"/>
      <c r="R32" s="6"/>
      <c r="S32" s="6"/>
    </row>
    <row r="33" spans="1:19" x14ac:dyDescent="0.3">
      <c r="A33" s="10"/>
      <c r="B33" s="72"/>
      <c r="C33" s="11"/>
      <c r="D33" s="11"/>
      <c r="E33" s="12"/>
      <c r="F33" s="12"/>
      <c r="G33" s="12"/>
      <c r="H33" s="11"/>
      <c r="I33" s="11"/>
      <c r="J33" s="12"/>
      <c r="K33" s="12"/>
      <c r="L33" s="12"/>
      <c r="M33" s="12"/>
      <c r="N33" s="12"/>
      <c r="O33" s="12"/>
      <c r="P33" s="12"/>
      <c r="R33" s="6"/>
      <c r="S33" s="9"/>
    </row>
    <row r="34" spans="1:19" x14ac:dyDescent="0.3">
      <c r="A34" s="10"/>
      <c r="B34" s="73" t="s">
        <v>305</v>
      </c>
      <c r="C34" s="11"/>
      <c r="D34" s="11"/>
      <c r="E34" s="12"/>
      <c r="F34" s="12"/>
      <c r="G34" s="12"/>
      <c r="H34" s="11"/>
      <c r="I34" s="11"/>
      <c r="J34" s="12"/>
      <c r="K34" s="12"/>
      <c r="L34" s="12"/>
      <c r="M34" s="12"/>
      <c r="N34" s="12"/>
      <c r="O34" s="12"/>
      <c r="P34" s="12"/>
      <c r="R34" s="6">
        <f>SUM(R3:R33)</f>
        <v>352</v>
      </c>
      <c r="S34" s="6">
        <f>SUM(S3:S33)</f>
        <v>48</v>
      </c>
    </row>
    <row r="35" spans="1:19" x14ac:dyDescent="0.3">
      <c r="A35" s="10"/>
      <c r="B35" s="13" t="s">
        <v>306</v>
      </c>
      <c r="C35" s="11"/>
      <c r="D35" s="11"/>
      <c r="E35" s="12"/>
      <c r="F35" s="12"/>
      <c r="G35" s="12"/>
      <c r="H35" s="11"/>
      <c r="I35" s="11"/>
      <c r="J35" s="12"/>
      <c r="K35" s="12"/>
      <c r="L35" s="12"/>
      <c r="M35" s="12"/>
      <c r="N35" s="12"/>
      <c r="O35" s="12"/>
      <c r="P35" s="12"/>
      <c r="R35" s="14" t="str">
        <f>R2</f>
        <v>PBS</v>
      </c>
      <c r="S35" s="14" t="str">
        <f>S2</f>
        <v>PEI</v>
      </c>
    </row>
    <row r="36" spans="1:19" x14ac:dyDescent="0.3">
      <c r="A36" s="13"/>
      <c r="B36" s="13" t="s">
        <v>307</v>
      </c>
      <c r="C36" s="11"/>
      <c r="D36" s="11"/>
      <c r="E36" s="10"/>
      <c r="F36" s="10"/>
      <c r="G36" s="10"/>
    </row>
    <row r="37" spans="1:19" x14ac:dyDescent="0.3">
      <c r="A37" s="13"/>
      <c r="B37" s="13" t="s">
        <v>308</v>
      </c>
      <c r="C37" s="11"/>
      <c r="D37" s="11"/>
      <c r="E37" s="10"/>
      <c r="F37" s="10"/>
      <c r="G37" s="10"/>
    </row>
    <row r="38" spans="1:19" x14ac:dyDescent="0.3">
      <c r="A38" s="13"/>
      <c r="B38" s="13" t="s">
        <v>309</v>
      </c>
      <c r="C38" s="11"/>
      <c r="D38" s="11"/>
      <c r="E38" s="10"/>
      <c r="F38" s="10"/>
      <c r="G38" s="10"/>
    </row>
    <row r="39" spans="1:19" x14ac:dyDescent="0.3">
      <c r="A39" s="13"/>
      <c r="B39" s="13" t="s">
        <v>310</v>
      </c>
      <c r="C39" s="11"/>
      <c r="D39" s="11"/>
      <c r="E39" s="10"/>
      <c r="F39" s="10"/>
      <c r="G39" s="10"/>
    </row>
    <row r="40" spans="1:19" x14ac:dyDescent="0.3">
      <c r="A40" s="13"/>
      <c r="B40" s="13"/>
      <c r="C40" s="70" t="s">
        <v>311</v>
      </c>
      <c r="D40" s="11"/>
      <c r="E40" s="10"/>
      <c r="F40" s="10"/>
      <c r="G40" s="10"/>
    </row>
    <row r="41" spans="1:19" x14ac:dyDescent="0.3">
      <c r="A41" s="13"/>
      <c r="B41" s="13" t="s">
        <v>312</v>
      </c>
      <c r="C41" s="11"/>
      <c r="D41" s="11"/>
      <c r="E41" s="10"/>
      <c r="F41" s="10"/>
      <c r="G41" s="10"/>
    </row>
    <row r="42" spans="1:19" x14ac:dyDescent="0.3">
      <c r="A42" s="13"/>
      <c r="B42" s="13" t="s">
        <v>313</v>
      </c>
      <c r="C42" s="11"/>
      <c r="D42" s="11"/>
      <c r="E42" s="10"/>
      <c r="F42" s="10"/>
      <c r="G42" s="10"/>
    </row>
    <row r="43" spans="1:19" x14ac:dyDescent="0.3">
      <c r="A43" s="13"/>
      <c r="B43" s="13" t="s">
        <v>314</v>
      </c>
      <c r="C43" s="11"/>
      <c r="D43" s="11"/>
      <c r="E43" s="10"/>
      <c r="F43" s="10"/>
      <c r="G43" s="10"/>
    </row>
    <row r="44" spans="1:19" x14ac:dyDescent="0.3">
      <c r="A44" s="13"/>
      <c r="B44" s="13" t="s">
        <v>315</v>
      </c>
      <c r="C44" s="11"/>
      <c r="D44" s="11"/>
      <c r="E44" s="10"/>
      <c r="F44" s="10"/>
      <c r="G44" s="10"/>
    </row>
    <row r="45" spans="1:19" x14ac:dyDescent="0.3">
      <c r="A45" s="13"/>
      <c r="B45" s="13" t="s">
        <v>316</v>
      </c>
      <c r="C45" s="11"/>
      <c r="D45" s="11"/>
      <c r="E45" s="10"/>
      <c r="F45" s="10"/>
      <c r="G45" s="10"/>
    </row>
    <row r="46" spans="1:19" x14ac:dyDescent="0.3">
      <c r="A46" s="13"/>
      <c r="B46" s="13" t="s">
        <v>317</v>
      </c>
      <c r="C46" s="11"/>
      <c r="D46" s="11"/>
      <c r="E46" s="10"/>
      <c r="F46" s="10"/>
      <c r="G46" s="10"/>
    </row>
    <row r="47" spans="1:19" x14ac:dyDescent="0.3">
      <c r="A47" s="13"/>
      <c r="B47" s="13"/>
      <c r="C47" s="70" t="s">
        <v>318</v>
      </c>
      <c r="D47" s="11"/>
      <c r="E47" s="10"/>
      <c r="F47" s="10"/>
      <c r="G47" s="10"/>
    </row>
    <row r="48" spans="1:19" x14ac:dyDescent="0.3">
      <c r="A48" s="13"/>
      <c r="B48" s="13" t="s">
        <v>319</v>
      </c>
      <c r="C48" s="11"/>
      <c r="D48" s="11"/>
      <c r="E48" s="10"/>
      <c r="F48" s="10"/>
      <c r="G48" s="10"/>
    </row>
    <row r="49" spans="1:9" x14ac:dyDescent="0.3">
      <c r="A49" s="13"/>
      <c r="B49" s="13" t="s">
        <v>320</v>
      </c>
      <c r="C49" s="11"/>
      <c r="D49" s="11"/>
      <c r="E49" s="10"/>
      <c r="F49" s="10"/>
      <c r="G49" s="10"/>
    </row>
    <row r="50" spans="1:9" x14ac:dyDescent="0.3">
      <c r="A50" s="13"/>
      <c r="B50" s="13" t="s">
        <v>321</v>
      </c>
      <c r="C50" s="11"/>
      <c r="D50" s="11"/>
      <c r="E50" s="10"/>
      <c r="F50" s="10"/>
      <c r="G50" s="10"/>
    </row>
    <row r="51" spans="1:9" x14ac:dyDescent="0.3">
      <c r="A51" s="13"/>
      <c r="B51" s="13"/>
      <c r="C51" s="11"/>
      <c r="D51" s="11"/>
      <c r="E51" s="10"/>
      <c r="F51" s="10"/>
      <c r="G51" s="10"/>
    </row>
    <row r="52" spans="1:9" x14ac:dyDescent="0.3">
      <c r="B52" s="73" t="s">
        <v>322</v>
      </c>
      <c r="C52" s="10"/>
      <c r="D52" s="11"/>
      <c r="E52" s="10"/>
      <c r="F52" s="10"/>
      <c r="G52" s="10"/>
      <c r="H52" s="10"/>
    </row>
    <row r="53" spans="1:9" x14ac:dyDescent="0.3">
      <c r="B53" s="13" t="s">
        <v>323</v>
      </c>
      <c r="C53" s="10"/>
      <c r="D53" s="11"/>
      <c r="E53" s="10"/>
      <c r="F53" s="10"/>
      <c r="G53" s="10"/>
      <c r="H53" s="10"/>
    </row>
    <row r="54" spans="1:9" x14ac:dyDescent="0.3">
      <c r="B54" s="13"/>
      <c r="C54" s="70" t="s">
        <v>324</v>
      </c>
      <c r="D54" s="70"/>
      <c r="E54" s="10"/>
      <c r="F54" s="10"/>
      <c r="G54" s="10"/>
      <c r="H54" s="10"/>
    </row>
    <row r="55" spans="1:9" x14ac:dyDescent="0.3">
      <c r="B55" s="13"/>
      <c r="C55" s="70" t="s">
        <v>325</v>
      </c>
      <c r="D55" s="70"/>
      <c r="E55" s="10"/>
      <c r="F55" s="10"/>
      <c r="G55" s="10"/>
      <c r="H55" s="10"/>
    </row>
    <row r="56" spans="1:9" x14ac:dyDescent="0.3">
      <c r="B56" s="13" t="s">
        <v>327</v>
      </c>
      <c r="C56" s="10"/>
      <c r="D56" s="11"/>
      <c r="E56" s="10"/>
      <c r="F56" s="10"/>
      <c r="G56" s="10"/>
      <c r="H56" s="10"/>
    </row>
    <row r="57" spans="1:9" x14ac:dyDescent="0.3">
      <c r="B57" s="13"/>
      <c r="C57" s="13" t="s">
        <v>326</v>
      </c>
      <c r="D57" s="11"/>
      <c r="E57" s="10"/>
      <c r="F57" s="10"/>
      <c r="G57" s="10"/>
      <c r="H57" s="10"/>
    </row>
    <row r="58" spans="1:9" x14ac:dyDescent="0.3">
      <c r="B58" s="13" t="s">
        <v>328</v>
      </c>
      <c r="C58" s="10"/>
      <c r="D58" s="11"/>
      <c r="E58" s="10"/>
      <c r="F58" s="10"/>
      <c r="G58" s="10"/>
      <c r="H58" s="10"/>
    </row>
    <row r="59" spans="1:9" x14ac:dyDescent="0.3">
      <c r="B59" s="13" t="s">
        <v>329</v>
      </c>
      <c r="C59" s="10"/>
      <c r="D59" s="11"/>
      <c r="E59" s="10"/>
      <c r="F59" s="10"/>
      <c r="G59" s="10"/>
      <c r="H59" s="10"/>
    </row>
    <row r="60" spans="1:9" x14ac:dyDescent="0.3">
      <c r="B60" s="13"/>
      <c r="C60" s="13" t="s">
        <v>330</v>
      </c>
      <c r="D60" s="11"/>
      <c r="E60" s="10"/>
      <c r="F60" s="10"/>
      <c r="G60" s="10"/>
      <c r="H60" s="10"/>
    </row>
    <row r="61" spans="1:9" x14ac:dyDescent="0.3">
      <c r="B61" s="13"/>
      <c r="C61" s="13"/>
      <c r="D61" s="11"/>
      <c r="E61" s="10"/>
      <c r="F61" s="10"/>
      <c r="G61" s="10"/>
      <c r="H61" s="10"/>
    </row>
    <row r="62" spans="1:9" x14ac:dyDescent="0.3">
      <c r="B62" s="13"/>
      <c r="C62" s="75" t="s">
        <v>331</v>
      </c>
      <c r="D62" s="76"/>
      <c r="E62" s="76"/>
      <c r="F62" s="77"/>
      <c r="G62" s="77"/>
      <c r="H62" s="77"/>
      <c r="I62" s="77"/>
    </row>
    <row r="63" spans="1:9" x14ac:dyDescent="0.3">
      <c r="B63" s="15"/>
      <c r="C63" s="4"/>
      <c r="D63" s="4"/>
      <c r="E63" s="4">
        <v>1.2</v>
      </c>
      <c r="F63" s="74"/>
      <c r="G63" s="74"/>
      <c r="H63" s="74"/>
      <c r="I63" s="74">
        <f>E63</f>
        <v>1.2</v>
      </c>
    </row>
    <row r="64" spans="1:9" x14ac:dyDescent="0.3">
      <c r="B64" s="13"/>
      <c r="C64" s="4"/>
      <c r="D64" s="4" t="s">
        <v>280</v>
      </c>
      <c r="E64" s="4" t="s">
        <v>280</v>
      </c>
      <c r="F64" s="74"/>
      <c r="G64" s="74"/>
      <c r="H64" s="4" t="s">
        <v>280</v>
      </c>
      <c r="I64" s="4" t="s">
        <v>280</v>
      </c>
    </row>
    <row r="65" spans="2:16" x14ac:dyDescent="0.3">
      <c r="B65" s="13"/>
      <c r="C65" s="4" t="s">
        <v>278</v>
      </c>
      <c r="D65" s="8">
        <f>R34</f>
        <v>352</v>
      </c>
      <c r="E65" s="4">
        <f>D65*E63</f>
        <v>422.4</v>
      </c>
      <c r="F65" s="4"/>
      <c r="G65" s="4" t="s">
        <v>172</v>
      </c>
      <c r="H65" s="74">
        <f>S34</f>
        <v>48</v>
      </c>
      <c r="I65" s="4">
        <f>H65*I63</f>
        <v>57.599999999999994</v>
      </c>
      <c r="N65" s="10"/>
      <c r="O65" s="10"/>
      <c r="P65" s="10"/>
    </row>
    <row r="66" spans="2:16" x14ac:dyDescent="0.3">
      <c r="B66" s="13" t="s">
        <v>279</v>
      </c>
      <c r="C66" s="10"/>
      <c r="D66" s="11"/>
      <c r="E66" s="10"/>
      <c r="F66" s="10"/>
      <c r="G66" s="10"/>
      <c r="H66" s="10"/>
    </row>
    <row r="67" spans="2:16" x14ac:dyDescent="0.3">
      <c r="B67" s="13" t="s">
        <v>173</v>
      </c>
      <c r="C67" s="10"/>
      <c r="D67" s="11"/>
      <c r="E67" s="10"/>
      <c r="F67" s="10"/>
      <c r="G67" s="10"/>
      <c r="H67" s="10"/>
    </row>
    <row r="68" spans="2:16" x14ac:dyDescent="0.3">
      <c r="B68" s="13" t="s">
        <v>174</v>
      </c>
      <c r="C68" s="10"/>
      <c r="D68" s="11"/>
      <c r="E68" s="10"/>
      <c r="F68" s="10"/>
      <c r="G68" s="10"/>
      <c r="H68" s="10"/>
    </row>
    <row r="69" spans="2:16" x14ac:dyDescent="0.3">
      <c r="B69" s="13"/>
      <c r="C69" s="10"/>
      <c r="D69" s="11"/>
      <c r="E69" s="10"/>
      <c r="F69" s="10"/>
      <c r="G69" s="10"/>
      <c r="H69" s="10"/>
    </row>
    <row r="70" spans="2:16" x14ac:dyDescent="0.3">
      <c r="B70" s="50" t="s">
        <v>283</v>
      </c>
      <c r="C70" s="10"/>
      <c r="D70" s="11"/>
      <c r="E70" s="10"/>
      <c r="F70" s="10"/>
      <c r="G70" s="10"/>
      <c r="H70" s="10"/>
    </row>
    <row r="71" spans="2:16" x14ac:dyDescent="0.3">
      <c r="B71" s="50" t="s">
        <v>284</v>
      </c>
      <c r="C71" s="10"/>
      <c r="D71" s="11"/>
      <c r="E71" s="10"/>
      <c r="F71" s="10"/>
      <c r="G71" s="10"/>
      <c r="H71" s="10"/>
    </row>
    <row r="72" spans="2:16" x14ac:dyDescent="0.3">
      <c r="B72" s="50" t="s">
        <v>174</v>
      </c>
      <c r="C72" s="10"/>
      <c r="D72" s="11"/>
      <c r="E72" s="10"/>
      <c r="F72" s="10"/>
      <c r="G72" s="10"/>
      <c r="H72" s="10"/>
    </row>
    <row r="73" spans="2:16" x14ac:dyDescent="0.3">
      <c r="B73" s="50"/>
      <c r="C73" s="10"/>
      <c r="D73" s="11"/>
      <c r="E73" s="10"/>
      <c r="F73" s="10"/>
      <c r="G73" s="10"/>
      <c r="H73" s="10"/>
    </row>
    <row r="74" spans="2:16" x14ac:dyDescent="0.3">
      <c r="B74" s="69" t="s">
        <v>285</v>
      </c>
      <c r="C74" s="10"/>
      <c r="D74" s="11"/>
      <c r="E74" s="10"/>
      <c r="F74" s="10"/>
      <c r="G74" s="10"/>
      <c r="H74" s="10"/>
    </row>
    <row r="75" spans="2:16" x14ac:dyDescent="0.3">
      <c r="B75" s="61" t="s">
        <v>175</v>
      </c>
      <c r="C75" s="13"/>
      <c r="D75" s="11"/>
      <c r="E75" s="10"/>
      <c r="F75" s="10"/>
      <c r="G75" s="10"/>
      <c r="H75" s="10"/>
    </row>
    <row r="76" spans="2:16" x14ac:dyDescent="0.3">
      <c r="B76" s="61" t="s">
        <v>286</v>
      </c>
    </row>
    <row r="77" spans="2:16" x14ac:dyDescent="0.3">
      <c r="B77" s="61"/>
    </row>
    <row r="78" spans="2:16" x14ac:dyDescent="0.3">
      <c r="B78" s="61" t="s">
        <v>332</v>
      </c>
    </row>
    <row r="79" spans="2:16" x14ac:dyDescent="0.3">
      <c r="B79" s="61" t="s">
        <v>287</v>
      </c>
    </row>
    <row r="80" spans="2:16" x14ac:dyDescent="0.3">
      <c r="B80" s="61" t="s">
        <v>281</v>
      </c>
    </row>
    <row r="81" spans="2:3" x14ac:dyDescent="0.3">
      <c r="B81" s="50" t="s">
        <v>288</v>
      </c>
    </row>
    <row r="82" spans="2:3" x14ac:dyDescent="0.3">
      <c r="B82" s="50" t="s">
        <v>289</v>
      </c>
    </row>
    <row r="83" spans="2:3" x14ac:dyDescent="0.3">
      <c r="B83" s="50"/>
      <c r="C83" s="1" t="s">
        <v>290</v>
      </c>
    </row>
    <row r="84" spans="2:3" x14ac:dyDescent="0.3">
      <c r="B84" s="50" t="s">
        <v>176</v>
      </c>
    </row>
    <row r="85" spans="2:3" x14ac:dyDescent="0.3">
      <c r="B85" s="50" t="s">
        <v>291</v>
      </c>
    </row>
    <row r="86" spans="2:3" x14ac:dyDescent="0.3">
      <c r="B86" s="50" t="s">
        <v>293</v>
      </c>
    </row>
    <row r="87" spans="2:3" x14ac:dyDescent="0.3">
      <c r="B87" s="50"/>
      <c r="C87" s="1" t="s">
        <v>292</v>
      </c>
    </row>
    <row r="88" spans="2:3" x14ac:dyDescent="0.3">
      <c r="B88" s="50"/>
      <c r="C88" s="1" t="s">
        <v>294</v>
      </c>
    </row>
    <row r="89" spans="2:3" x14ac:dyDescent="0.3">
      <c r="B89" s="61" t="s">
        <v>295</v>
      </c>
    </row>
    <row r="91" spans="2:3" x14ac:dyDescent="0.3">
      <c r="B91" s="1" t="s">
        <v>296</v>
      </c>
    </row>
    <row r="92" spans="2:3" x14ac:dyDescent="0.3">
      <c r="C92" s="61" t="s">
        <v>297</v>
      </c>
    </row>
    <row r="93" spans="2:3" x14ac:dyDescent="0.3">
      <c r="C93" s="1" t="s">
        <v>298</v>
      </c>
    </row>
    <row r="94" spans="2:3" x14ac:dyDescent="0.3">
      <c r="C94" s="1" t="s">
        <v>299</v>
      </c>
    </row>
    <row r="96" spans="2:3" x14ac:dyDescent="0.3">
      <c r="B96" s="1" t="s">
        <v>333</v>
      </c>
    </row>
    <row r="97" spans="2:3" x14ac:dyDescent="0.3">
      <c r="B97" s="1" t="s">
        <v>334</v>
      </c>
    </row>
    <row r="98" spans="2:3" x14ac:dyDescent="0.3">
      <c r="B98" s="1" t="s">
        <v>335</v>
      </c>
    </row>
    <row r="99" spans="2:3" x14ac:dyDescent="0.3">
      <c r="C99" s="1" t="s">
        <v>336</v>
      </c>
    </row>
    <row r="100" spans="2:3" x14ac:dyDescent="0.3">
      <c r="C100" s="1" t="s">
        <v>337</v>
      </c>
    </row>
  </sheetData>
  <phoneticPr fontId="2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0232E-6819-4544-885D-716BD0084227}">
  <dimension ref="A1:S222"/>
  <sheetViews>
    <sheetView zoomScale="90" zoomScaleNormal="90" workbookViewId="0">
      <selection activeCell="A7" sqref="A7:L7"/>
    </sheetView>
  </sheetViews>
  <sheetFormatPr defaultColWidth="9.08203125" defaultRowHeight="13" x14ac:dyDescent="0.3"/>
  <cols>
    <col min="1" max="2" width="10.9140625" style="1" bestFit="1" customWidth="1"/>
    <col min="3" max="3" width="12.08203125" style="1" customWidth="1"/>
    <col min="4" max="4" width="11.58203125" style="1" customWidth="1"/>
    <col min="5" max="5" width="10" style="1" customWidth="1"/>
    <col min="6" max="6" width="9.83203125" style="1" customWidth="1"/>
    <col min="7" max="7" width="10.83203125" style="1" customWidth="1"/>
    <col min="8" max="8" width="11.1640625" style="1" customWidth="1"/>
    <col min="9" max="9" width="9.08203125" style="1"/>
    <col min="10" max="10" width="10.58203125" style="1" customWidth="1"/>
    <col min="11" max="16384" width="9.08203125" style="1"/>
  </cols>
  <sheetData>
    <row r="1" spans="1:15" x14ac:dyDescent="0.3">
      <c r="A1" s="82" t="s">
        <v>230</v>
      </c>
      <c r="B1" s="2" t="s">
        <v>231</v>
      </c>
    </row>
    <row r="2" spans="1:15" x14ac:dyDescent="0.3">
      <c r="A2" s="82"/>
      <c r="B2" s="2"/>
    </row>
    <row r="3" spans="1:15" x14ac:dyDescent="0.3">
      <c r="A3" s="82" t="s">
        <v>431</v>
      </c>
      <c r="B3" s="2"/>
    </row>
    <row r="4" spans="1:15" x14ac:dyDescent="0.3">
      <c r="A4" s="1" t="s">
        <v>490</v>
      </c>
      <c r="B4" s="2"/>
    </row>
    <row r="5" spans="1:15" x14ac:dyDescent="0.3">
      <c r="A5" s="82"/>
      <c r="B5" s="2"/>
    </row>
    <row r="6" spans="1:15" x14ac:dyDescent="0.3">
      <c r="A6" s="82" t="s">
        <v>432</v>
      </c>
      <c r="B6" s="2"/>
    </row>
    <row r="7" spans="1:15" ht="55.15" customHeight="1" x14ac:dyDescent="0.3">
      <c r="A7" s="189" t="s">
        <v>433</v>
      </c>
      <c r="B7" s="189"/>
      <c r="C7" s="189"/>
      <c r="D7" s="189"/>
      <c r="E7" s="189"/>
      <c r="F7" s="189"/>
      <c r="G7" s="189"/>
      <c r="H7" s="189"/>
      <c r="I7" s="189"/>
      <c r="J7" s="189"/>
      <c r="K7" s="189"/>
      <c r="L7" s="189"/>
    </row>
    <row r="8" spans="1:15" x14ac:dyDescent="0.3">
      <c r="A8" s="82"/>
      <c r="B8" s="2"/>
    </row>
    <row r="9" spans="1:15" x14ac:dyDescent="0.3">
      <c r="A9" s="82" t="s">
        <v>393</v>
      </c>
      <c r="B9" s="2"/>
    </row>
    <row r="10" spans="1:15" ht="60" customHeight="1" x14ac:dyDescent="0.3">
      <c r="A10" s="189" t="s">
        <v>394</v>
      </c>
      <c r="B10" s="189"/>
      <c r="C10" s="189"/>
      <c r="D10" s="189"/>
      <c r="E10" s="189"/>
      <c r="F10" s="189"/>
      <c r="G10" s="189"/>
      <c r="H10" s="189"/>
      <c r="I10" s="189"/>
      <c r="J10" s="189"/>
      <c r="K10" s="189"/>
      <c r="L10" s="189"/>
      <c r="M10" s="189"/>
    </row>
    <row r="11" spans="1:15" ht="29.65" customHeight="1" x14ac:dyDescent="0.3">
      <c r="A11" s="189" t="s">
        <v>528</v>
      </c>
      <c r="B11" s="189"/>
      <c r="C11" s="189"/>
      <c r="D11" s="189"/>
      <c r="E11" s="189"/>
      <c r="F11" s="189"/>
      <c r="G11" s="189"/>
      <c r="H11" s="189"/>
      <c r="I11" s="189"/>
      <c r="J11" s="189"/>
      <c r="K11" s="189"/>
      <c r="L11" s="189"/>
      <c r="M11" s="189"/>
    </row>
    <row r="12" spans="1:15" ht="32.25" customHeight="1" x14ac:dyDescent="0.3">
      <c r="A12" s="189" t="s">
        <v>397</v>
      </c>
      <c r="B12" s="189"/>
      <c r="C12" s="189"/>
      <c r="D12" s="189"/>
      <c r="E12" s="189"/>
      <c r="F12" s="189"/>
      <c r="G12" s="189"/>
      <c r="H12" s="189"/>
      <c r="I12" s="189"/>
      <c r="J12" s="189"/>
      <c r="K12" s="189"/>
      <c r="L12" s="189"/>
      <c r="M12" s="189"/>
    </row>
    <row r="13" spans="1:15" x14ac:dyDescent="0.3">
      <c r="A13" s="104"/>
      <c r="B13" s="104"/>
      <c r="C13" s="104"/>
      <c r="D13" s="104"/>
      <c r="E13" s="104"/>
      <c r="F13" s="104"/>
      <c r="G13" s="104"/>
      <c r="H13" s="104"/>
      <c r="I13" s="104"/>
      <c r="J13" s="104"/>
      <c r="K13" s="104"/>
      <c r="L13" s="104"/>
      <c r="M13" s="104"/>
    </row>
    <row r="14" spans="1:15" x14ac:dyDescent="0.3">
      <c r="A14" s="86" t="s">
        <v>449</v>
      </c>
      <c r="B14" s="107"/>
      <c r="C14" s="107"/>
      <c r="D14" s="107"/>
      <c r="E14" s="107"/>
      <c r="F14" s="107"/>
      <c r="G14" s="107"/>
      <c r="H14" s="107"/>
      <c r="I14" s="107"/>
      <c r="J14" s="107"/>
      <c r="K14" s="107"/>
      <c r="L14" s="107"/>
      <c r="M14" s="107"/>
      <c r="N14" s="108"/>
      <c r="O14" s="109"/>
    </row>
    <row r="15" spans="1:15" ht="26" x14ac:dyDescent="0.3">
      <c r="A15" s="110"/>
      <c r="B15" s="95"/>
      <c r="C15" s="111"/>
      <c r="D15" s="111"/>
      <c r="E15" s="167" t="s">
        <v>256</v>
      </c>
      <c r="F15" s="167" t="s">
        <v>256</v>
      </c>
      <c r="G15" s="167" t="s">
        <v>256</v>
      </c>
      <c r="H15" s="112" t="s">
        <v>565</v>
      </c>
      <c r="I15" s="112" t="s">
        <v>565</v>
      </c>
      <c r="J15" s="112" t="s">
        <v>565</v>
      </c>
      <c r="K15" s="167" t="s">
        <v>564</v>
      </c>
      <c r="L15" s="167" t="s">
        <v>564</v>
      </c>
      <c r="M15" s="167" t="s">
        <v>564</v>
      </c>
      <c r="N15" s="111"/>
      <c r="O15" s="113"/>
    </row>
    <row r="16" spans="1:15" ht="28.9" customHeight="1" x14ac:dyDescent="0.3">
      <c r="A16" s="110"/>
      <c r="B16" s="95"/>
      <c r="C16" s="111"/>
      <c r="D16" s="111"/>
      <c r="E16" s="167" t="s">
        <v>456</v>
      </c>
      <c r="F16" s="167" t="s">
        <v>456</v>
      </c>
      <c r="G16" s="167" t="s">
        <v>456</v>
      </c>
      <c r="H16" s="112" t="s">
        <v>570</v>
      </c>
      <c r="I16" s="112" t="s">
        <v>570</v>
      </c>
      <c r="J16" s="112" t="s">
        <v>570</v>
      </c>
      <c r="K16" s="167" t="s">
        <v>571</v>
      </c>
      <c r="L16" s="167" t="s">
        <v>571</v>
      </c>
      <c r="M16" s="167" t="s">
        <v>571</v>
      </c>
      <c r="N16" s="111"/>
      <c r="O16" s="113"/>
    </row>
    <row r="17" spans="1:19" x14ac:dyDescent="0.3">
      <c r="A17" s="114" t="s">
        <v>412</v>
      </c>
      <c r="B17" s="115" t="s">
        <v>457</v>
      </c>
      <c r="C17" s="111"/>
      <c r="D17" s="116">
        <v>1</v>
      </c>
      <c r="E17" s="116">
        <v>2</v>
      </c>
      <c r="F17" s="116">
        <v>3</v>
      </c>
      <c r="G17" s="116">
        <v>4</v>
      </c>
      <c r="H17" s="116">
        <v>5</v>
      </c>
      <c r="I17" s="116">
        <v>6</v>
      </c>
      <c r="J17" s="116">
        <v>7</v>
      </c>
      <c r="K17" s="116">
        <v>8</v>
      </c>
      <c r="L17" s="116">
        <v>9</v>
      </c>
      <c r="M17" s="116">
        <v>10</v>
      </c>
      <c r="N17" s="116">
        <v>11</v>
      </c>
      <c r="O17" s="117">
        <v>12</v>
      </c>
    </row>
    <row r="18" spans="1:19" x14ac:dyDescent="0.3">
      <c r="A18" s="94"/>
      <c r="B18" s="95"/>
      <c r="C18" s="118" t="s">
        <v>167</v>
      </c>
      <c r="D18" s="105"/>
      <c r="E18" s="105"/>
      <c r="F18" s="105"/>
      <c r="G18" s="105"/>
      <c r="H18" s="105"/>
      <c r="I18" s="105"/>
      <c r="J18" s="105"/>
      <c r="K18" s="105"/>
      <c r="L18" s="105"/>
      <c r="M18" s="105"/>
      <c r="N18" s="105"/>
      <c r="O18" s="106"/>
    </row>
    <row r="19" spans="1:19" x14ac:dyDescent="0.3">
      <c r="A19" s="94"/>
      <c r="B19" s="95"/>
      <c r="C19" s="118" t="s">
        <v>170</v>
      </c>
      <c r="D19" s="105"/>
      <c r="E19" s="105"/>
      <c r="F19" s="105"/>
      <c r="G19" s="105"/>
      <c r="H19" s="105"/>
      <c r="I19" s="105"/>
      <c r="J19" s="105"/>
      <c r="K19" s="105"/>
      <c r="L19" s="105"/>
      <c r="M19" s="105"/>
      <c r="N19" s="105"/>
      <c r="O19" s="106"/>
    </row>
    <row r="20" spans="1:19" x14ac:dyDescent="0.3">
      <c r="A20" s="119" t="s">
        <v>339</v>
      </c>
      <c r="B20" s="120" t="s">
        <v>458</v>
      </c>
      <c r="C20" s="118" t="s">
        <v>450</v>
      </c>
      <c r="D20" s="105"/>
      <c r="E20" s="126"/>
      <c r="F20" s="126"/>
      <c r="G20" s="126"/>
      <c r="H20" s="126"/>
      <c r="I20" s="126"/>
      <c r="J20" s="126"/>
      <c r="K20" s="126"/>
      <c r="L20" s="126"/>
      <c r="M20" s="126"/>
      <c r="N20" s="105"/>
      <c r="O20" s="106"/>
    </row>
    <row r="21" spans="1:19" x14ac:dyDescent="0.3">
      <c r="A21" s="119" t="s">
        <v>410</v>
      </c>
      <c r="B21" s="120" t="s">
        <v>411</v>
      </c>
      <c r="C21" s="118" t="s">
        <v>451</v>
      </c>
      <c r="D21" s="105"/>
      <c r="E21" s="126"/>
      <c r="F21" s="126"/>
      <c r="G21" s="126"/>
      <c r="H21" s="126"/>
      <c r="I21" s="126"/>
      <c r="J21" s="126"/>
      <c r="K21" s="126"/>
      <c r="L21" s="126"/>
      <c r="M21" s="126"/>
      <c r="N21" s="105"/>
      <c r="O21" s="106"/>
    </row>
    <row r="22" spans="1:19" x14ac:dyDescent="0.3">
      <c r="A22" s="119" t="s">
        <v>566</v>
      </c>
      <c r="B22" s="166" t="s">
        <v>567</v>
      </c>
      <c r="C22" s="118" t="s">
        <v>452</v>
      </c>
      <c r="D22" s="105"/>
      <c r="E22" s="126"/>
      <c r="F22" s="126"/>
      <c r="G22" s="126"/>
      <c r="H22" s="126"/>
      <c r="I22" s="126"/>
      <c r="J22" s="126"/>
      <c r="K22" s="126"/>
      <c r="L22" s="126"/>
      <c r="M22" s="126"/>
      <c r="N22" s="105"/>
      <c r="O22" s="106"/>
    </row>
    <row r="23" spans="1:19" x14ac:dyDescent="0.3">
      <c r="A23" s="119" t="s">
        <v>569</v>
      </c>
      <c r="B23" s="166" t="s">
        <v>568</v>
      </c>
      <c r="C23" s="118" t="s">
        <v>453</v>
      </c>
      <c r="D23" s="105"/>
      <c r="E23" s="126"/>
      <c r="F23" s="126"/>
      <c r="G23" s="126"/>
      <c r="H23" s="126"/>
      <c r="I23" s="126"/>
      <c r="J23" s="126"/>
      <c r="K23" s="126"/>
      <c r="L23" s="126"/>
      <c r="M23" s="126"/>
      <c r="N23" s="105"/>
      <c r="O23" s="106"/>
    </row>
    <row r="24" spans="1:19" x14ac:dyDescent="0.3">
      <c r="A24" s="94"/>
      <c r="B24" s="95"/>
      <c r="C24" s="118" t="s">
        <v>454</v>
      </c>
      <c r="D24" s="105"/>
      <c r="E24" s="105"/>
      <c r="F24" s="105"/>
      <c r="G24" s="105"/>
      <c r="H24" s="105"/>
      <c r="I24" s="105"/>
      <c r="J24" s="105"/>
      <c r="K24" s="105"/>
      <c r="L24" s="105"/>
      <c r="M24" s="105"/>
      <c r="N24" s="105"/>
      <c r="O24" s="106"/>
    </row>
    <row r="25" spans="1:19" x14ac:dyDescent="0.3">
      <c r="A25" s="94"/>
      <c r="B25" s="95"/>
      <c r="C25" s="118" t="s">
        <v>455</v>
      </c>
      <c r="D25" s="105"/>
      <c r="E25" s="105"/>
      <c r="F25" s="105"/>
      <c r="G25" s="105"/>
      <c r="H25" s="105"/>
      <c r="I25" s="105"/>
      <c r="J25" s="105"/>
      <c r="K25" s="105"/>
      <c r="L25" s="105"/>
      <c r="M25" s="105"/>
      <c r="N25" s="105"/>
      <c r="O25" s="106"/>
    </row>
    <row r="26" spans="1:19" x14ac:dyDescent="0.3">
      <c r="A26" s="99"/>
      <c r="B26" s="121"/>
      <c r="C26" s="121"/>
      <c r="D26" s="121"/>
      <c r="E26" s="121"/>
      <c r="F26" s="121"/>
      <c r="G26" s="121"/>
      <c r="H26" s="121"/>
      <c r="I26" s="121"/>
      <c r="J26" s="121"/>
      <c r="K26" s="121"/>
      <c r="L26" s="121"/>
      <c r="M26" s="121"/>
      <c r="N26" s="100"/>
      <c r="O26" s="122"/>
    </row>
    <row r="27" spans="1:19" x14ac:dyDescent="0.3">
      <c r="B27" s="104"/>
      <c r="C27" s="104"/>
      <c r="D27" s="104"/>
      <c r="E27" s="104"/>
      <c r="F27" s="104"/>
      <c r="G27" s="104"/>
      <c r="H27" s="104"/>
      <c r="I27" s="104"/>
      <c r="J27" s="104"/>
      <c r="K27" s="104"/>
      <c r="L27" s="104"/>
      <c r="M27" s="104"/>
    </row>
    <row r="28" spans="1:19" x14ac:dyDescent="0.3">
      <c r="A28" s="71" t="s">
        <v>343</v>
      </c>
      <c r="D28" s="10"/>
      <c r="E28" s="10"/>
      <c r="F28" s="10"/>
      <c r="G28" s="10"/>
      <c r="H28" s="10"/>
      <c r="I28" s="10"/>
      <c r="J28" s="10"/>
      <c r="K28" s="10"/>
      <c r="L28" s="10"/>
      <c r="M28" s="10"/>
      <c r="N28" s="10"/>
      <c r="O28" s="12"/>
      <c r="P28" s="12"/>
      <c r="Q28" s="12"/>
      <c r="R28" s="10"/>
      <c r="S28" s="10"/>
    </row>
    <row r="29" spans="1:19" x14ac:dyDescent="0.3">
      <c r="A29" s="1" t="s">
        <v>416</v>
      </c>
      <c r="D29" s="10"/>
      <c r="E29" s="10"/>
      <c r="F29" s="10"/>
      <c r="G29" s="10"/>
      <c r="H29" s="10"/>
      <c r="I29" s="10"/>
      <c r="J29" s="10"/>
      <c r="K29" s="10"/>
      <c r="L29" s="10"/>
      <c r="M29" s="10"/>
      <c r="N29" s="10"/>
      <c r="O29" s="12"/>
      <c r="P29" s="12"/>
      <c r="Q29" s="12"/>
      <c r="R29" s="10"/>
      <c r="S29" s="10"/>
    </row>
    <row r="30" spans="1:19" x14ac:dyDescent="0.3">
      <c r="A30" s="1" t="s">
        <v>392</v>
      </c>
      <c r="D30" s="10"/>
      <c r="E30" s="10"/>
      <c r="F30" s="10"/>
      <c r="G30" s="10"/>
      <c r="H30" s="10"/>
      <c r="I30" s="10"/>
      <c r="J30" s="10"/>
      <c r="K30" s="10"/>
      <c r="L30" s="10"/>
      <c r="M30" s="10"/>
      <c r="N30" s="10"/>
      <c r="O30" s="12"/>
      <c r="P30" s="12"/>
      <c r="Q30" s="12"/>
      <c r="R30" s="10"/>
      <c r="S30" s="10"/>
    </row>
    <row r="31" spans="1:19" x14ac:dyDescent="0.3">
      <c r="A31" s="1" t="s">
        <v>398</v>
      </c>
      <c r="D31" s="10"/>
      <c r="E31" s="10"/>
      <c r="F31" s="10"/>
      <c r="G31" s="10"/>
      <c r="H31" s="10"/>
      <c r="I31" s="10"/>
      <c r="J31" s="10"/>
      <c r="K31" s="10"/>
      <c r="L31" s="10"/>
      <c r="M31" s="10"/>
      <c r="N31" s="10"/>
      <c r="O31" s="12"/>
      <c r="P31" s="12"/>
      <c r="Q31" s="12"/>
      <c r="R31" s="10"/>
      <c r="S31" s="10"/>
    </row>
    <row r="32" spans="1:19" x14ac:dyDescent="0.3">
      <c r="A32" s="1" t="s">
        <v>441</v>
      </c>
      <c r="D32" s="10"/>
      <c r="E32" s="10"/>
      <c r="F32" s="10"/>
      <c r="G32" s="10"/>
      <c r="H32" s="10"/>
      <c r="I32" s="10"/>
      <c r="J32" s="10"/>
      <c r="K32" s="10"/>
      <c r="L32" s="10"/>
      <c r="M32" s="10"/>
      <c r="N32" s="10"/>
      <c r="O32" s="12"/>
      <c r="P32" s="12"/>
      <c r="Q32" s="12"/>
      <c r="R32" s="10"/>
      <c r="S32" s="10"/>
    </row>
    <row r="33" spans="1:19" x14ac:dyDescent="0.3">
      <c r="A33" s="1" t="s">
        <v>484</v>
      </c>
      <c r="D33" s="10"/>
      <c r="E33" s="10"/>
      <c r="F33" s="10"/>
      <c r="G33" s="10"/>
      <c r="H33" s="10"/>
      <c r="I33" s="10"/>
      <c r="J33" s="10"/>
      <c r="K33" s="10"/>
      <c r="L33" s="10"/>
      <c r="M33" s="10"/>
      <c r="N33" s="10"/>
      <c r="O33" s="12"/>
      <c r="P33" s="12"/>
      <c r="Q33" s="12"/>
      <c r="R33" s="10"/>
      <c r="S33" s="10"/>
    </row>
    <row r="34" spans="1:19" x14ac:dyDescent="0.3">
      <c r="A34" s="1" t="s">
        <v>436</v>
      </c>
      <c r="D34" s="10"/>
      <c r="E34" s="10"/>
      <c r="F34" s="10"/>
      <c r="G34" s="10"/>
      <c r="H34" s="10"/>
      <c r="I34" s="10"/>
      <c r="J34" s="10"/>
      <c r="K34" s="10"/>
      <c r="L34" s="10"/>
      <c r="M34" s="10"/>
      <c r="N34" s="10"/>
      <c r="O34" s="12"/>
      <c r="P34" s="12"/>
      <c r="Q34" s="12"/>
      <c r="R34" s="10"/>
      <c r="S34" s="10"/>
    </row>
    <row r="35" spans="1:19" x14ac:dyDescent="0.3">
      <c r="A35" s="1" t="s">
        <v>399</v>
      </c>
      <c r="D35" s="10"/>
      <c r="E35" s="10"/>
      <c r="F35" s="10"/>
      <c r="G35" s="10"/>
      <c r="H35" s="10"/>
      <c r="I35" s="10"/>
      <c r="J35" s="10"/>
      <c r="K35" s="10"/>
      <c r="L35" s="10"/>
      <c r="M35" s="10"/>
      <c r="N35" s="10"/>
      <c r="O35" s="12"/>
      <c r="P35" s="12"/>
      <c r="Q35" s="12"/>
      <c r="R35" s="10"/>
      <c r="S35" s="10"/>
    </row>
    <row r="36" spans="1:19" x14ac:dyDescent="0.3">
      <c r="A36" s="1" t="s">
        <v>428</v>
      </c>
      <c r="D36" s="10"/>
      <c r="E36" s="10"/>
      <c r="F36" s="10"/>
      <c r="G36" s="10"/>
      <c r="H36" s="10"/>
      <c r="I36" s="10"/>
      <c r="J36" s="10"/>
      <c r="K36" s="10"/>
      <c r="L36" s="10"/>
      <c r="M36" s="10"/>
      <c r="N36" s="10"/>
      <c r="O36" s="12"/>
      <c r="P36" s="12"/>
      <c r="Q36" s="12"/>
      <c r="R36" s="10"/>
      <c r="S36" s="10"/>
    </row>
    <row r="37" spans="1:19" x14ac:dyDescent="0.3">
      <c r="A37" s="1" t="s">
        <v>400</v>
      </c>
      <c r="D37" s="10"/>
      <c r="E37" s="10"/>
      <c r="F37" s="10"/>
      <c r="G37" s="10"/>
      <c r="H37" s="10"/>
      <c r="I37" s="10"/>
      <c r="J37" s="10"/>
      <c r="K37" s="10"/>
      <c r="L37" s="10"/>
      <c r="M37" s="10"/>
      <c r="N37" s="10"/>
      <c r="O37" s="12"/>
      <c r="P37" s="12"/>
      <c r="Q37" s="12"/>
      <c r="R37" s="10"/>
      <c r="S37" s="10"/>
    </row>
    <row r="38" spans="1:19" x14ac:dyDescent="0.3">
      <c r="A38" s="1" t="s">
        <v>401</v>
      </c>
      <c r="D38" s="10"/>
      <c r="E38" s="10"/>
      <c r="F38" s="10"/>
      <c r="G38" s="10"/>
      <c r="H38" s="10"/>
      <c r="I38" s="10"/>
      <c r="J38" s="10"/>
      <c r="K38" s="10"/>
      <c r="L38" s="10"/>
      <c r="M38" s="10"/>
      <c r="N38" s="10"/>
      <c r="O38" s="12"/>
      <c r="P38" s="12"/>
      <c r="Q38" s="12"/>
      <c r="R38" s="10"/>
      <c r="S38" s="10"/>
    </row>
    <row r="39" spans="1:19" x14ac:dyDescent="0.3">
      <c r="A39" s="1" t="s">
        <v>429</v>
      </c>
      <c r="D39" s="10"/>
      <c r="E39" s="10"/>
      <c r="F39" s="10"/>
      <c r="G39" s="10"/>
      <c r="H39" s="10"/>
      <c r="I39" s="10"/>
      <c r="J39" s="10"/>
      <c r="K39" s="10"/>
      <c r="L39" s="10"/>
      <c r="M39" s="10"/>
      <c r="N39" s="10"/>
      <c r="O39" s="12"/>
      <c r="P39" s="12"/>
      <c r="Q39" s="12"/>
      <c r="R39" s="10"/>
      <c r="S39" s="10"/>
    </row>
    <row r="40" spans="1:19" x14ac:dyDescent="0.3">
      <c r="A40" s="1" t="s">
        <v>402</v>
      </c>
      <c r="D40" s="10"/>
      <c r="E40" s="10"/>
      <c r="F40" s="10"/>
      <c r="G40" s="10"/>
      <c r="H40" s="10"/>
      <c r="I40" s="10"/>
      <c r="J40" s="10"/>
      <c r="K40" s="10"/>
      <c r="L40" s="10"/>
      <c r="M40" s="10"/>
      <c r="N40" s="10"/>
      <c r="O40" s="12"/>
      <c r="P40" s="12"/>
      <c r="Q40" s="12"/>
      <c r="R40" s="10"/>
      <c r="S40" s="10"/>
    </row>
    <row r="41" spans="1:19" x14ac:dyDescent="0.3">
      <c r="A41" s="1" t="s">
        <v>403</v>
      </c>
      <c r="D41" s="10"/>
      <c r="E41" s="10"/>
      <c r="F41" s="10"/>
      <c r="G41" s="10"/>
      <c r="H41" s="10"/>
      <c r="I41" s="10"/>
      <c r="J41" s="10"/>
      <c r="K41" s="10"/>
      <c r="L41" s="10"/>
      <c r="M41" s="10"/>
      <c r="N41" s="10"/>
      <c r="O41" s="12"/>
      <c r="P41" s="12"/>
      <c r="Q41" s="12"/>
      <c r="R41" s="10"/>
      <c r="S41" s="10"/>
    </row>
    <row r="42" spans="1:19" x14ac:dyDescent="0.3">
      <c r="A42" s="1" t="s">
        <v>404</v>
      </c>
      <c r="D42" s="10"/>
      <c r="E42" s="10"/>
      <c r="F42" s="10"/>
      <c r="G42" s="10"/>
      <c r="H42" s="10"/>
      <c r="I42" s="10"/>
      <c r="J42" s="10"/>
      <c r="K42" s="10"/>
      <c r="L42" s="10"/>
      <c r="M42" s="10"/>
      <c r="N42" s="10"/>
      <c r="O42" s="12"/>
      <c r="P42" s="12"/>
      <c r="Q42" s="12"/>
      <c r="R42" s="10"/>
      <c r="S42" s="10"/>
    </row>
    <row r="43" spans="1:19" x14ac:dyDescent="0.3">
      <c r="A43" s="1" t="s">
        <v>387</v>
      </c>
      <c r="D43" s="10"/>
      <c r="E43" s="10"/>
      <c r="F43" s="10"/>
      <c r="G43" s="10"/>
      <c r="H43" s="10"/>
      <c r="I43" s="10"/>
      <c r="J43" s="10"/>
      <c r="K43" s="10"/>
      <c r="L43" s="10"/>
      <c r="M43" s="10"/>
      <c r="N43" s="10"/>
      <c r="O43" s="12"/>
      <c r="P43" s="12"/>
      <c r="Q43" s="12"/>
      <c r="R43" s="10"/>
      <c r="S43" s="10"/>
    </row>
    <row r="44" spans="1:19" x14ac:dyDescent="0.3">
      <c r="A44" s="1" t="s">
        <v>405</v>
      </c>
      <c r="D44" s="10"/>
      <c r="E44" s="10"/>
      <c r="F44" s="10"/>
      <c r="G44" s="10"/>
      <c r="H44" s="10"/>
      <c r="I44" s="10"/>
      <c r="J44" s="10"/>
      <c r="K44" s="10"/>
      <c r="L44" s="10"/>
      <c r="M44" s="10"/>
      <c r="N44" s="10"/>
      <c r="O44" s="12"/>
      <c r="P44" s="12"/>
      <c r="Q44" s="12"/>
      <c r="R44" s="10"/>
      <c r="S44" s="10"/>
    </row>
    <row r="45" spans="1:19" x14ac:dyDescent="0.3">
      <c r="A45" s="1" t="s">
        <v>430</v>
      </c>
      <c r="D45" s="10"/>
      <c r="E45" s="10"/>
      <c r="F45" s="10"/>
      <c r="G45" s="10"/>
      <c r="H45" s="10"/>
      <c r="I45" s="10"/>
      <c r="J45" s="10"/>
      <c r="K45" s="10"/>
      <c r="L45" s="10"/>
      <c r="M45" s="10"/>
      <c r="N45" s="10"/>
      <c r="O45" s="12"/>
      <c r="P45" s="12"/>
      <c r="Q45" s="12"/>
      <c r="R45" s="10"/>
      <c r="S45" s="10"/>
    </row>
    <row r="46" spans="1:19" x14ac:dyDescent="0.3">
      <c r="A46" s="1" t="s">
        <v>344</v>
      </c>
      <c r="D46" s="10"/>
      <c r="E46" s="10"/>
      <c r="F46" s="10"/>
      <c r="G46" s="10"/>
      <c r="H46" s="10"/>
      <c r="I46" s="10"/>
      <c r="J46" s="10"/>
      <c r="K46" s="10"/>
      <c r="L46" s="10"/>
      <c r="M46" s="10"/>
      <c r="N46" s="10"/>
      <c r="O46" s="12"/>
      <c r="P46" s="12"/>
      <c r="Q46" s="12"/>
      <c r="R46" s="10"/>
      <c r="S46" s="10"/>
    </row>
    <row r="47" spans="1:19" x14ac:dyDescent="0.3">
      <c r="B47" s="1" t="s">
        <v>389</v>
      </c>
      <c r="D47" s="10"/>
      <c r="E47" s="10"/>
      <c r="F47" s="10"/>
      <c r="G47" s="10"/>
      <c r="H47" s="10"/>
      <c r="I47" s="10"/>
      <c r="J47" s="10"/>
      <c r="K47" s="10"/>
      <c r="L47" s="10"/>
      <c r="M47" s="10"/>
      <c r="N47" s="10"/>
      <c r="O47" s="12"/>
      <c r="P47" s="12"/>
      <c r="Q47" s="12"/>
      <c r="R47" s="10"/>
      <c r="S47" s="10"/>
    </row>
    <row r="48" spans="1:19" x14ac:dyDescent="0.3">
      <c r="D48" s="10"/>
      <c r="E48" s="10"/>
      <c r="F48" s="10"/>
      <c r="G48" s="10"/>
      <c r="H48" s="10"/>
      <c r="I48" s="10"/>
      <c r="J48" s="10"/>
      <c r="K48" s="10"/>
      <c r="L48" s="10"/>
      <c r="M48" s="10"/>
      <c r="N48" s="10"/>
      <c r="O48" s="12"/>
      <c r="P48" s="12"/>
      <c r="Q48" s="12"/>
      <c r="R48" s="10"/>
      <c r="S48" s="10"/>
    </row>
    <row r="49" spans="1:19" x14ac:dyDescent="0.3">
      <c r="A49" s="1" t="s">
        <v>419</v>
      </c>
      <c r="D49" s="10"/>
      <c r="E49" s="10"/>
      <c r="F49" s="10"/>
      <c r="G49" s="10"/>
      <c r="H49" s="10"/>
      <c r="I49" s="10"/>
      <c r="J49" s="10"/>
      <c r="K49" s="10"/>
      <c r="L49" s="10"/>
      <c r="M49" s="10"/>
      <c r="N49" s="10"/>
      <c r="O49" s="12"/>
      <c r="P49" s="12"/>
      <c r="Q49" s="12"/>
      <c r="R49" s="10"/>
      <c r="S49" s="10"/>
    </row>
    <row r="50" spans="1:19" x14ac:dyDescent="0.3">
      <c r="A50" s="1" t="s">
        <v>388</v>
      </c>
      <c r="D50" s="10"/>
      <c r="E50" s="10"/>
      <c r="F50" s="10"/>
      <c r="G50" s="10"/>
      <c r="H50" s="10"/>
      <c r="I50" s="10"/>
      <c r="J50" s="10"/>
      <c r="K50" s="10"/>
      <c r="L50" s="10"/>
      <c r="M50" s="10"/>
      <c r="N50" s="10"/>
      <c r="O50" s="12"/>
      <c r="P50" s="12"/>
      <c r="Q50" s="12"/>
      <c r="R50" s="10"/>
      <c r="S50" s="10"/>
    </row>
    <row r="51" spans="1:19" x14ac:dyDescent="0.3">
      <c r="A51" s="1" t="s">
        <v>413</v>
      </c>
      <c r="D51" s="10"/>
      <c r="E51" s="10"/>
      <c r="F51" s="10"/>
      <c r="G51" s="10"/>
      <c r="H51" s="10"/>
      <c r="I51" s="10"/>
      <c r="J51" s="10"/>
      <c r="K51" s="10"/>
      <c r="L51" s="10"/>
      <c r="M51" s="10"/>
      <c r="N51" s="10"/>
      <c r="O51" s="12"/>
      <c r="P51" s="12"/>
      <c r="Q51" s="12"/>
      <c r="R51" s="10"/>
      <c r="S51" s="10"/>
    </row>
    <row r="52" spans="1:19" x14ac:dyDescent="0.3">
      <c r="D52" s="10"/>
      <c r="E52" s="10"/>
      <c r="F52" s="10"/>
      <c r="G52" s="10"/>
      <c r="H52" s="10"/>
      <c r="I52" s="10"/>
      <c r="J52" s="10"/>
      <c r="K52" s="10"/>
      <c r="L52" s="10"/>
      <c r="M52" s="10"/>
      <c r="N52" s="10"/>
      <c r="O52" s="12"/>
      <c r="P52" s="12"/>
      <c r="Q52" s="12"/>
      <c r="R52" s="10"/>
      <c r="S52" s="10"/>
    </row>
    <row r="53" spans="1:19" x14ac:dyDescent="0.3">
      <c r="A53" s="85" t="s">
        <v>345</v>
      </c>
      <c r="B53" s="85" t="s">
        <v>346</v>
      </c>
      <c r="C53" s="85" t="s">
        <v>347</v>
      </c>
      <c r="D53" s="85"/>
      <c r="E53" s="85" t="s">
        <v>348</v>
      </c>
      <c r="F53" s="85"/>
      <c r="G53" s="85" t="s">
        <v>349</v>
      </c>
      <c r="H53" s="85"/>
      <c r="I53" s="85" t="s">
        <v>350</v>
      </c>
      <c r="J53" s="85"/>
      <c r="K53" s="85" t="s">
        <v>351</v>
      </c>
      <c r="L53" s="85"/>
      <c r="M53" s="85" t="s">
        <v>352</v>
      </c>
      <c r="N53" s="10"/>
      <c r="O53" s="12"/>
      <c r="P53" s="12"/>
      <c r="Q53" s="12"/>
      <c r="R53" s="10"/>
      <c r="S53" s="10"/>
    </row>
    <row r="54" spans="1:19" x14ac:dyDescent="0.3">
      <c r="A54" s="85"/>
      <c r="B54" s="1" t="s">
        <v>417</v>
      </c>
      <c r="C54" s="85"/>
      <c r="D54" s="85"/>
      <c r="E54" s="85"/>
      <c r="F54" s="85"/>
      <c r="G54" s="85"/>
      <c r="H54" s="85"/>
      <c r="I54" s="85"/>
      <c r="J54" s="85"/>
      <c r="K54" s="85"/>
      <c r="L54" s="85"/>
      <c r="M54" s="85"/>
      <c r="N54" s="10"/>
      <c r="O54" s="12"/>
      <c r="P54" s="12"/>
      <c r="Q54" s="12"/>
      <c r="R54" s="10"/>
      <c r="S54" s="10"/>
    </row>
    <row r="55" spans="1:19" x14ac:dyDescent="0.3">
      <c r="A55" s="82" t="s">
        <v>353</v>
      </c>
      <c r="N55" s="10"/>
      <c r="O55" s="12"/>
      <c r="P55" s="12"/>
      <c r="Q55" s="12"/>
      <c r="R55" s="10"/>
      <c r="S55" s="10"/>
    </row>
    <row r="56" spans="1:19" x14ac:dyDescent="0.3">
      <c r="B56" s="1" t="s">
        <v>354</v>
      </c>
      <c r="E56" s="1">
        <v>1</v>
      </c>
      <c r="F56" s="1" t="s">
        <v>355</v>
      </c>
      <c r="K56" s="83">
        <f>I57*E56*M56</f>
        <v>1.33725</v>
      </c>
      <c r="L56" s="1" t="s">
        <v>356</v>
      </c>
      <c r="M56" s="1">
        <v>53.49</v>
      </c>
      <c r="N56" s="10"/>
      <c r="O56" s="12"/>
      <c r="P56" s="12"/>
      <c r="Q56" s="12"/>
      <c r="R56" s="10"/>
      <c r="S56" s="10"/>
    </row>
    <row r="57" spans="1:19" x14ac:dyDescent="0.3">
      <c r="B57" s="1" t="s">
        <v>357</v>
      </c>
      <c r="I57" s="1">
        <v>2.5000000000000001E-2</v>
      </c>
      <c r="J57" s="1" t="s">
        <v>358</v>
      </c>
      <c r="K57" s="83"/>
      <c r="N57" s="10"/>
      <c r="O57" s="12"/>
      <c r="P57" s="12"/>
      <c r="Q57" s="12"/>
      <c r="R57" s="10"/>
      <c r="S57" s="10"/>
    </row>
    <row r="58" spans="1:19" x14ac:dyDescent="0.3">
      <c r="B58" s="1" t="s">
        <v>359</v>
      </c>
      <c r="N58" s="10"/>
      <c r="O58" s="12"/>
      <c r="P58" s="12"/>
      <c r="Q58" s="12"/>
      <c r="R58" s="10"/>
      <c r="S58" s="10"/>
    </row>
    <row r="59" spans="1:19" x14ac:dyDescent="0.3">
      <c r="B59" s="1" t="s">
        <v>418</v>
      </c>
      <c r="N59" s="10"/>
      <c r="O59" s="12"/>
      <c r="P59" s="12"/>
      <c r="Q59" s="12"/>
      <c r="R59" s="10"/>
      <c r="S59" s="10"/>
    </row>
    <row r="60" spans="1:19" x14ac:dyDescent="0.3">
      <c r="N60" s="10"/>
      <c r="O60" s="12"/>
      <c r="P60" s="12"/>
      <c r="Q60" s="12"/>
      <c r="R60" s="10"/>
      <c r="S60" s="10"/>
    </row>
    <row r="61" spans="1:19" x14ac:dyDescent="0.3">
      <c r="A61" s="82" t="s">
        <v>390</v>
      </c>
      <c r="N61" s="10"/>
      <c r="O61" s="12"/>
      <c r="P61" s="12"/>
      <c r="Q61" s="12"/>
      <c r="R61" s="10"/>
      <c r="S61" s="10"/>
    </row>
    <row r="62" spans="1:19" x14ac:dyDescent="0.3">
      <c r="B62" s="1" t="s">
        <v>360</v>
      </c>
      <c r="E62" s="1">
        <v>0.1</v>
      </c>
      <c r="F62" s="1" t="s">
        <v>355</v>
      </c>
      <c r="K62" s="83">
        <f>I63*E62*M62</f>
        <v>1.2896500000000002</v>
      </c>
      <c r="L62" s="1" t="s">
        <v>356</v>
      </c>
      <c r="M62" s="1">
        <v>515.86</v>
      </c>
    </row>
    <row r="63" spans="1:19" x14ac:dyDescent="0.3">
      <c r="B63" s="1" t="s">
        <v>357</v>
      </c>
      <c r="I63" s="1">
        <v>2.5000000000000001E-2</v>
      </c>
      <c r="J63" s="1" t="s">
        <v>358</v>
      </c>
      <c r="K63" s="83"/>
    </row>
    <row r="64" spans="1:19" x14ac:dyDescent="0.3">
      <c r="B64" s="1" t="s">
        <v>359</v>
      </c>
    </row>
    <row r="65" spans="1:3" x14ac:dyDescent="0.3">
      <c r="B65" s="1" t="s">
        <v>423</v>
      </c>
    </row>
    <row r="66" spans="1:3" x14ac:dyDescent="0.3">
      <c r="B66" s="1" t="s">
        <v>424</v>
      </c>
    </row>
    <row r="67" spans="1:3" x14ac:dyDescent="0.3">
      <c r="B67" s="84" t="s">
        <v>425</v>
      </c>
    </row>
    <row r="68" spans="1:3" x14ac:dyDescent="0.3">
      <c r="B68" s="84"/>
      <c r="C68" s="1" t="s">
        <v>426</v>
      </c>
    </row>
    <row r="69" spans="1:3" x14ac:dyDescent="0.3">
      <c r="B69" s="84"/>
      <c r="C69" s="1" t="s">
        <v>427</v>
      </c>
    </row>
    <row r="70" spans="1:3" x14ac:dyDescent="0.3">
      <c r="B70" s="84"/>
    </row>
    <row r="71" spans="1:3" x14ac:dyDescent="0.3">
      <c r="A71" s="71" t="s">
        <v>406</v>
      </c>
      <c r="B71" s="84"/>
    </row>
    <row r="72" spans="1:3" x14ac:dyDescent="0.3">
      <c r="A72" s="1" t="s">
        <v>407</v>
      </c>
      <c r="B72" s="84"/>
    </row>
    <row r="73" spans="1:3" x14ac:dyDescent="0.3">
      <c r="B73" s="84" t="s">
        <v>412</v>
      </c>
      <c r="C73" s="1" t="s">
        <v>2</v>
      </c>
    </row>
    <row r="74" spans="1:3" x14ac:dyDescent="0.3">
      <c r="B74" s="166" t="s">
        <v>339</v>
      </c>
      <c r="C74" s="166" t="s">
        <v>458</v>
      </c>
    </row>
    <row r="75" spans="1:3" x14ac:dyDescent="0.3">
      <c r="B75" s="166" t="s">
        <v>410</v>
      </c>
      <c r="C75" s="166" t="s">
        <v>411</v>
      </c>
    </row>
    <row r="76" spans="1:3" x14ac:dyDescent="0.3">
      <c r="B76" s="166" t="s">
        <v>566</v>
      </c>
      <c r="C76" s="166" t="s">
        <v>567</v>
      </c>
    </row>
    <row r="77" spans="1:3" x14ac:dyDescent="0.3">
      <c r="B77" s="166" t="s">
        <v>569</v>
      </c>
      <c r="C77" s="166" t="s">
        <v>568</v>
      </c>
    </row>
    <row r="78" spans="1:3" x14ac:dyDescent="0.3">
      <c r="B78" s="84"/>
    </row>
    <row r="79" spans="1:3" x14ac:dyDescent="0.3">
      <c r="A79" s="71" t="s">
        <v>409</v>
      </c>
      <c r="B79" s="84"/>
    </row>
    <row r="80" spans="1:3" x14ac:dyDescent="0.3">
      <c r="A80" s="1" t="s">
        <v>408</v>
      </c>
      <c r="B80" s="84"/>
    </row>
    <row r="81" spans="1:19" x14ac:dyDescent="0.3">
      <c r="A81" s="71"/>
      <c r="B81" s="84" t="s">
        <v>414</v>
      </c>
    </row>
    <row r="82" spans="1:19" x14ac:dyDescent="0.3">
      <c r="A82" s="71"/>
      <c r="B82" s="84"/>
    </row>
    <row r="83" spans="1:19" x14ac:dyDescent="0.3">
      <c r="A83" s="71" t="s">
        <v>415</v>
      </c>
      <c r="B83" s="84"/>
    </row>
    <row r="84" spans="1:19" x14ac:dyDescent="0.3">
      <c r="A84" s="1" t="s">
        <v>391</v>
      </c>
      <c r="D84" s="10"/>
      <c r="E84" s="10"/>
      <c r="F84" s="10"/>
      <c r="G84" s="10"/>
      <c r="H84" s="10"/>
      <c r="I84" s="10"/>
      <c r="J84" s="10"/>
      <c r="K84" s="10"/>
      <c r="L84" s="10"/>
      <c r="M84" s="10"/>
      <c r="N84" s="10"/>
      <c r="O84" s="12"/>
      <c r="P84" s="12"/>
      <c r="Q84" s="12"/>
      <c r="R84" s="10"/>
      <c r="S84" s="10"/>
    </row>
    <row r="85" spans="1:19" x14ac:dyDescent="0.3">
      <c r="A85" s="1" t="s">
        <v>434</v>
      </c>
      <c r="D85" s="10"/>
      <c r="E85" s="10"/>
      <c r="F85" s="10"/>
      <c r="G85" s="10"/>
      <c r="H85" s="10"/>
      <c r="I85" s="10"/>
      <c r="J85" s="10"/>
      <c r="K85" s="10"/>
      <c r="L85" s="10"/>
      <c r="M85" s="10"/>
      <c r="N85" s="10"/>
      <c r="O85" s="12"/>
      <c r="P85" s="12"/>
      <c r="Q85" s="12"/>
      <c r="R85" s="10"/>
      <c r="S85" s="10"/>
    </row>
    <row r="86" spans="1:19" x14ac:dyDescent="0.3">
      <c r="A86" s="82" t="s">
        <v>396</v>
      </c>
      <c r="B86" s="80"/>
      <c r="C86" s="80"/>
      <c r="D86" s="80"/>
      <c r="E86" s="80"/>
      <c r="F86" s="80"/>
      <c r="G86" s="80"/>
      <c r="H86" s="80"/>
      <c r="I86" s="10"/>
      <c r="J86" s="10"/>
      <c r="K86" s="10"/>
      <c r="L86" s="10"/>
      <c r="M86" s="10"/>
      <c r="N86" s="10"/>
      <c r="O86" s="12"/>
      <c r="P86" s="12"/>
      <c r="Q86" s="12"/>
      <c r="R86" s="10"/>
      <c r="S86" s="10"/>
    </row>
    <row r="87" spans="1:19" x14ac:dyDescent="0.3">
      <c r="A87" s="82"/>
      <c r="B87" s="80"/>
      <c r="C87" s="80"/>
      <c r="D87" s="80"/>
      <c r="E87" s="80"/>
      <c r="F87" s="80"/>
      <c r="G87" s="80"/>
      <c r="H87" s="80"/>
      <c r="I87" s="10"/>
      <c r="J87" s="10"/>
      <c r="K87" s="10"/>
      <c r="L87" s="10"/>
      <c r="M87" s="10"/>
      <c r="N87" s="10"/>
      <c r="O87" s="12"/>
      <c r="P87" s="12"/>
      <c r="Q87" s="12"/>
      <c r="R87" s="10"/>
      <c r="S87" s="10"/>
    </row>
    <row r="88" spans="1:19" x14ac:dyDescent="0.3">
      <c r="A88" s="86" t="s">
        <v>448</v>
      </c>
      <c r="B88" s="87"/>
      <c r="C88" s="87"/>
      <c r="D88" s="87"/>
      <c r="E88" s="87"/>
      <c r="F88" s="87"/>
      <c r="G88" s="87"/>
      <c r="H88" s="87"/>
      <c r="I88" s="88"/>
      <c r="J88" s="89"/>
      <c r="K88" s="10"/>
      <c r="L88" s="10"/>
      <c r="M88" s="10"/>
      <c r="N88" s="10"/>
      <c r="O88" s="12"/>
      <c r="P88" s="12"/>
      <c r="Q88" s="12"/>
      <c r="R88" s="10"/>
      <c r="S88" s="10"/>
    </row>
    <row r="89" spans="1:19" ht="52" x14ac:dyDescent="0.3">
      <c r="A89" s="90" t="s">
        <v>361</v>
      </c>
      <c r="B89" s="91" t="s">
        <v>362</v>
      </c>
      <c r="C89" s="91" t="s">
        <v>447</v>
      </c>
      <c r="D89" s="92" t="s">
        <v>445</v>
      </c>
      <c r="E89" s="91" t="s">
        <v>444</v>
      </c>
      <c r="F89" s="91" t="s">
        <v>446</v>
      </c>
      <c r="G89" s="91" t="s">
        <v>420</v>
      </c>
      <c r="H89" s="91" t="s">
        <v>421</v>
      </c>
      <c r="I89" s="91" t="s">
        <v>422</v>
      </c>
      <c r="J89" s="93" t="s">
        <v>435</v>
      </c>
      <c r="N89" s="10"/>
      <c r="O89" s="12"/>
      <c r="P89" s="12"/>
      <c r="Q89" s="12"/>
      <c r="R89" s="10"/>
      <c r="S89" s="10"/>
    </row>
    <row r="90" spans="1:19" ht="26" x14ac:dyDescent="0.3">
      <c r="A90" s="168" t="s">
        <v>256</v>
      </c>
      <c r="B90" s="169" t="s">
        <v>573</v>
      </c>
      <c r="C90" s="170">
        <v>14</v>
      </c>
      <c r="D90" s="169">
        <v>100</v>
      </c>
      <c r="E90" s="171">
        <f>C90*D90</f>
        <v>1400</v>
      </c>
      <c r="F90" s="169">
        <v>0.94</v>
      </c>
      <c r="G90" s="169">
        <v>2</v>
      </c>
      <c r="H90" s="171">
        <f>G90/F90</f>
        <v>2.1276595744680851</v>
      </c>
      <c r="I90" s="171">
        <f>H90*C90</f>
        <v>29.787234042553191</v>
      </c>
      <c r="J90" s="172">
        <f>E90-I90</f>
        <v>1370.2127659574469</v>
      </c>
      <c r="N90" s="10"/>
      <c r="O90" s="12"/>
      <c r="P90" s="12"/>
      <c r="Q90" s="12"/>
      <c r="R90" s="10"/>
      <c r="S90" s="10"/>
    </row>
    <row r="91" spans="1:19" ht="26" x14ac:dyDescent="0.3">
      <c r="A91" s="175" t="s">
        <v>565</v>
      </c>
      <c r="B91" s="176" t="s">
        <v>574</v>
      </c>
      <c r="C91" s="177">
        <v>14</v>
      </c>
      <c r="D91" s="176">
        <v>100</v>
      </c>
      <c r="E91" s="178">
        <f>C91*D91</f>
        <v>1400</v>
      </c>
      <c r="F91" s="176">
        <v>0.92</v>
      </c>
      <c r="G91" s="176">
        <v>2</v>
      </c>
      <c r="H91" s="178">
        <f>G91/F91</f>
        <v>2.1739130434782608</v>
      </c>
      <c r="I91" s="178">
        <f>H91*C91</f>
        <v>30.434782608695649</v>
      </c>
      <c r="J91" s="179">
        <f>E91-I91</f>
        <v>1369.5652173913043</v>
      </c>
      <c r="N91" s="10"/>
      <c r="O91" s="12"/>
      <c r="P91" s="12"/>
      <c r="Q91" s="12"/>
      <c r="R91" s="10"/>
      <c r="S91" s="10"/>
    </row>
    <row r="92" spans="1:19" ht="26" x14ac:dyDescent="0.3">
      <c r="A92" s="173" t="s">
        <v>564</v>
      </c>
      <c r="B92" s="176" t="s">
        <v>572</v>
      </c>
      <c r="C92" s="170">
        <v>14</v>
      </c>
      <c r="D92" s="174">
        <v>100</v>
      </c>
      <c r="E92" s="171">
        <f>C92*D92</f>
        <v>1400</v>
      </c>
      <c r="F92" s="174">
        <v>0.95</v>
      </c>
      <c r="G92" s="174">
        <v>2</v>
      </c>
      <c r="H92" s="171">
        <f>G92/F92</f>
        <v>2.1052631578947367</v>
      </c>
      <c r="I92" s="171">
        <f>H92*C92</f>
        <v>29.473684210526315</v>
      </c>
      <c r="J92" s="172">
        <f>E92-I92</f>
        <v>1370.5263157894738</v>
      </c>
      <c r="N92" s="10"/>
      <c r="O92" s="12"/>
      <c r="P92" s="12"/>
      <c r="Q92" s="12"/>
      <c r="R92" s="10"/>
      <c r="S92" s="10"/>
    </row>
    <row r="93" spans="1:19" x14ac:dyDescent="0.3">
      <c r="A93" s="94"/>
      <c r="B93" s="95"/>
      <c r="C93" s="95"/>
      <c r="D93" s="96" t="s">
        <v>25</v>
      </c>
      <c r="E93" s="97">
        <f>SUM(E90:E92)</f>
        <v>4200</v>
      </c>
      <c r="F93" s="50" t="s">
        <v>280</v>
      </c>
      <c r="G93" s="95"/>
      <c r="H93" s="95"/>
      <c r="I93" s="96"/>
      <c r="J93" s="98"/>
      <c r="N93" s="10"/>
      <c r="O93" s="12"/>
      <c r="P93" s="12"/>
      <c r="Q93" s="12"/>
      <c r="R93" s="10"/>
      <c r="S93" s="10"/>
    </row>
    <row r="94" spans="1:19" x14ac:dyDescent="0.3">
      <c r="A94" s="99"/>
      <c r="B94" s="100"/>
      <c r="C94" s="100"/>
      <c r="D94" s="101" t="s">
        <v>439</v>
      </c>
      <c r="E94" s="102">
        <v>5</v>
      </c>
      <c r="F94" s="76" t="s">
        <v>438</v>
      </c>
      <c r="G94" s="100"/>
      <c r="H94" s="100"/>
      <c r="I94" s="101"/>
      <c r="J94" s="103"/>
      <c r="N94" s="10"/>
      <c r="O94" s="12"/>
      <c r="P94" s="12"/>
      <c r="Q94" s="12"/>
      <c r="R94" s="10"/>
      <c r="S94" s="10"/>
    </row>
    <row r="95" spans="1:19" x14ac:dyDescent="0.3">
      <c r="A95" s="1" t="s">
        <v>395</v>
      </c>
      <c r="H95" s="46"/>
      <c r="I95" s="10"/>
      <c r="J95" s="10"/>
      <c r="K95" s="10"/>
      <c r="L95" s="10"/>
      <c r="M95" s="10"/>
      <c r="N95" s="10"/>
      <c r="O95" s="12"/>
      <c r="P95" s="12"/>
      <c r="Q95" s="12"/>
      <c r="R95" s="10"/>
      <c r="S95" s="10"/>
    </row>
    <row r="96" spans="1:19" x14ac:dyDescent="0.3">
      <c r="B96" s="1" t="s">
        <v>491</v>
      </c>
      <c r="H96" s="46"/>
      <c r="I96" s="10"/>
      <c r="J96" s="10"/>
      <c r="K96" s="10"/>
      <c r="L96" s="10"/>
      <c r="M96" s="10"/>
      <c r="N96" s="10"/>
      <c r="O96" s="12"/>
      <c r="P96" s="12"/>
      <c r="Q96" s="12"/>
      <c r="R96" s="10"/>
      <c r="S96" s="10"/>
    </row>
    <row r="97" spans="1:19" x14ac:dyDescent="0.3">
      <c r="D97" s="10"/>
      <c r="E97" s="10"/>
      <c r="F97" s="10"/>
      <c r="G97" s="10"/>
      <c r="H97" s="10"/>
      <c r="I97" s="10"/>
      <c r="J97" s="10"/>
      <c r="K97" s="10"/>
      <c r="L97" s="10"/>
      <c r="M97" s="10"/>
      <c r="N97" s="10"/>
      <c r="O97" s="12"/>
      <c r="P97" s="12"/>
      <c r="Q97" s="12"/>
      <c r="R97" s="10"/>
      <c r="S97" s="10"/>
    </row>
    <row r="98" spans="1:19" x14ac:dyDescent="0.3">
      <c r="A98" s="1" t="s">
        <v>437</v>
      </c>
      <c r="D98" s="10"/>
      <c r="E98" s="10"/>
      <c r="F98" s="10"/>
      <c r="G98" s="10"/>
      <c r="H98" s="10"/>
      <c r="I98" s="10"/>
      <c r="J98" s="10"/>
      <c r="K98" s="10"/>
      <c r="L98" s="10"/>
      <c r="M98" s="10"/>
      <c r="N98" s="10"/>
      <c r="O98" s="12"/>
      <c r="P98" s="12"/>
      <c r="Q98" s="12"/>
      <c r="R98" s="10"/>
      <c r="S98" s="10"/>
    </row>
    <row r="99" spans="1:19" x14ac:dyDescent="0.3">
      <c r="A99" s="1" t="s">
        <v>440</v>
      </c>
      <c r="D99" s="10"/>
      <c r="E99" s="10"/>
      <c r="F99" s="10"/>
      <c r="G99" s="10"/>
      <c r="H99" s="10"/>
      <c r="I99" s="10"/>
      <c r="J99" s="10"/>
      <c r="K99" s="10"/>
      <c r="L99" s="10"/>
      <c r="M99" s="10"/>
      <c r="N99" s="10"/>
      <c r="O99" s="12"/>
      <c r="P99" s="12"/>
      <c r="Q99" s="12"/>
      <c r="R99" s="10"/>
      <c r="S99" s="10"/>
    </row>
    <row r="100" spans="1:19" x14ac:dyDescent="0.3">
      <c r="A100" s="1" t="s">
        <v>442</v>
      </c>
      <c r="D100" s="10"/>
      <c r="E100" s="10"/>
      <c r="F100" s="10"/>
      <c r="G100" s="10"/>
      <c r="H100" s="10"/>
      <c r="I100" s="10"/>
      <c r="J100" s="10"/>
      <c r="K100" s="10"/>
      <c r="L100" s="10"/>
      <c r="M100" s="10"/>
      <c r="N100" s="10"/>
      <c r="O100" s="12"/>
      <c r="P100" s="12"/>
      <c r="Q100" s="12"/>
      <c r="R100" s="10"/>
      <c r="S100" s="10"/>
    </row>
    <row r="101" spans="1:19" x14ac:dyDescent="0.3">
      <c r="A101" s="1" t="s">
        <v>443</v>
      </c>
      <c r="D101" s="10"/>
      <c r="E101" s="10"/>
      <c r="F101" s="10"/>
      <c r="G101" s="10"/>
      <c r="H101" s="10"/>
      <c r="I101" s="10"/>
      <c r="J101" s="10"/>
      <c r="K101" s="10"/>
      <c r="L101" s="10"/>
      <c r="M101" s="10"/>
      <c r="N101" s="10"/>
      <c r="O101" s="12"/>
      <c r="P101" s="12"/>
      <c r="Q101" s="12"/>
      <c r="R101" s="10"/>
      <c r="S101" s="10"/>
    </row>
    <row r="102" spans="1:19" x14ac:dyDescent="0.3">
      <c r="D102" s="10"/>
      <c r="E102" s="10"/>
      <c r="F102" s="10"/>
      <c r="G102" s="10"/>
      <c r="H102" s="10"/>
      <c r="I102" s="10"/>
      <c r="J102" s="10"/>
      <c r="K102" s="10"/>
      <c r="L102" s="10"/>
      <c r="M102" s="10"/>
      <c r="N102" s="10"/>
      <c r="O102" s="12"/>
      <c r="P102" s="12"/>
      <c r="Q102" s="12"/>
      <c r="R102" s="10"/>
      <c r="S102" s="10"/>
    </row>
    <row r="103" spans="1:19" x14ac:dyDescent="0.3">
      <c r="A103" s="1" t="s">
        <v>459</v>
      </c>
    </row>
    <row r="104" spans="1:19" x14ac:dyDescent="0.3">
      <c r="A104" s="1" t="s">
        <v>493</v>
      </c>
    </row>
    <row r="105" spans="1:19" x14ac:dyDescent="0.3">
      <c r="B105" s="1" t="s">
        <v>492</v>
      </c>
    </row>
    <row r="106" spans="1:19" x14ac:dyDescent="0.3">
      <c r="A106" s="1" t="s">
        <v>460</v>
      </c>
    </row>
    <row r="108" spans="1:19" x14ac:dyDescent="0.3">
      <c r="A108" s="85" t="s">
        <v>467</v>
      </c>
    </row>
    <row r="109" spans="1:19" x14ac:dyDescent="0.3">
      <c r="A109" s="1" t="s">
        <v>466</v>
      </c>
    </row>
    <row r="110" spans="1:19" x14ac:dyDescent="0.3">
      <c r="B110" s="1" t="s">
        <v>461</v>
      </c>
    </row>
    <row r="111" spans="1:19" x14ac:dyDescent="0.3">
      <c r="A111" s="1" t="s">
        <v>463</v>
      </c>
    </row>
    <row r="112" spans="1:19" x14ac:dyDescent="0.3">
      <c r="A112" s="1" t="s">
        <v>464</v>
      </c>
    </row>
    <row r="113" spans="1:17" x14ac:dyDescent="0.3">
      <c r="A113" s="1" t="s">
        <v>465</v>
      </c>
    </row>
    <row r="114" spans="1:17" x14ac:dyDescent="0.3">
      <c r="A114" s="1" t="s">
        <v>462</v>
      </c>
    </row>
    <row r="115" spans="1:17" x14ac:dyDescent="0.3">
      <c r="A115" s="1" t="s">
        <v>338</v>
      </c>
    </row>
    <row r="117" spans="1:17" x14ac:dyDescent="0.3">
      <c r="A117" s="1" t="s">
        <v>468</v>
      </c>
    </row>
    <row r="118" spans="1:17" x14ac:dyDescent="0.3">
      <c r="A118" s="1" t="s">
        <v>469</v>
      </c>
    </row>
    <row r="119" spans="1:17" x14ac:dyDescent="0.3">
      <c r="A119" s="1" t="s">
        <v>470</v>
      </c>
    </row>
    <row r="120" spans="1:17" x14ac:dyDescent="0.3">
      <c r="A120" s="1" t="s">
        <v>471</v>
      </c>
    </row>
    <row r="121" spans="1:17" x14ac:dyDescent="0.3">
      <c r="A121" s="1" t="s">
        <v>472</v>
      </c>
    </row>
    <row r="122" spans="1:17" x14ac:dyDescent="0.3">
      <c r="A122" s="1" t="s">
        <v>473</v>
      </c>
    </row>
    <row r="123" spans="1:17" x14ac:dyDescent="0.3">
      <c r="B123" s="1" t="s">
        <v>494</v>
      </c>
    </row>
    <row r="124" spans="1:17" x14ac:dyDescent="0.3">
      <c r="A124" s="1" t="s">
        <v>474</v>
      </c>
    </row>
    <row r="126" spans="1:17" x14ac:dyDescent="0.3">
      <c r="A126" s="82" t="s">
        <v>479</v>
      </c>
      <c r="N126" s="1" t="s">
        <v>478</v>
      </c>
    </row>
    <row r="127" spans="1:17" ht="78" x14ac:dyDescent="0.3">
      <c r="A127" s="81" t="s">
        <v>214</v>
      </c>
      <c r="B127" s="81" t="s">
        <v>341</v>
      </c>
      <c r="C127" s="81" t="s">
        <v>177</v>
      </c>
      <c r="D127" s="81" t="s">
        <v>342</v>
      </c>
      <c r="E127" s="81" t="s">
        <v>486</v>
      </c>
      <c r="F127" s="81" t="s">
        <v>487</v>
      </c>
      <c r="G127" s="81" t="s">
        <v>364</v>
      </c>
      <c r="H127" s="81" t="s">
        <v>488</v>
      </c>
      <c r="I127" s="81" t="s">
        <v>476</v>
      </c>
      <c r="J127" s="81" t="s">
        <v>489</v>
      </c>
      <c r="K127" s="81" t="s">
        <v>365</v>
      </c>
      <c r="L127" s="81" t="s">
        <v>438</v>
      </c>
      <c r="M127" s="81" t="s">
        <v>366</v>
      </c>
      <c r="N127" s="81" t="s">
        <v>477</v>
      </c>
      <c r="O127" s="123" t="s">
        <v>480</v>
      </c>
      <c r="P127" s="81" t="s">
        <v>481</v>
      </c>
      <c r="Q127" s="123" t="s">
        <v>483</v>
      </c>
    </row>
    <row r="128" spans="1:17" x14ac:dyDescent="0.3">
      <c r="A128" s="79">
        <v>1</v>
      </c>
      <c r="B128" s="84" t="s">
        <v>16</v>
      </c>
      <c r="C128" s="166" t="s">
        <v>339</v>
      </c>
      <c r="D128" s="166" t="s">
        <v>16</v>
      </c>
      <c r="E128" s="41"/>
      <c r="F128" s="41"/>
      <c r="G128" s="41"/>
      <c r="H128" s="41"/>
      <c r="I128" s="41"/>
      <c r="J128" s="41"/>
      <c r="K128" s="41"/>
      <c r="L128" s="41"/>
      <c r="M128" s="41"/>
      <c r="N128" s="41">
        <v>10</v>
      </c>
      <c r="O128" s="51">
        <v>100000</v>
      </c>
      <c r="P128" s="41" t="e">
        <f>#REF!*#REF!</f>
        <v>#REF!</v>
      </c>
      <c r="Q128" s="51"/>
    </row>
    <row r="129" spans="1:17" x14ac:dyDescent="0.3">
      <c r="A129" s="41">
        <f>A128+1</f>
        <v>2</v>
      </c>
      <c r="B129" s="84" t="s">
        <v>475</v>
      </c>
      <c r="C129" s="166" t="s">
        <v>410</v>
      </c>
      <c r="D129" s="166" t="s">
        <v>411</v>
      </c>
      <c r="E129" s="41"/>
      <c r="F129" s="41"/>
      <c r="G129" s="41"/>
      <c r="H129" s="41"/>
      <c r="I129" s="41"/>
      <c r="J129" s="41"/>
      <c r="K129" s="41"/>
      <c r="L129" s="41"/>
      <c r="M129" s="41"/>
      <c r="N129" s="41">
        <v>10</v>
      </c>
      <c r="O129" s="51">
        <v>100000</v>
      </c>
      <c r="P129" s="41" t="e">
        <f>#REF!*#REF!</f>
        <v>#REF!</v>
      </c>
      <c r="Q129" s="51"/>
    </row>
    <row r="130" spans="1:17" x14ac:dyDescent="0.3">
      <c r="A130" s="41">
        <f t="shared" ref="A130:A131" si="0">A129+1</f>
        <v>3</v>
      </c>
      <c r="B130" s="84" t="s">
        <v>575</v>
      </c>
      <c r="C130" s="166" t="s">
        <v>566</v>
      </c>
      <c r="D130" s="166" t="s">
        <v>567</v>
      </c>
      <c r="E130" s="41"/>
      <c r="F130" s="41"/>
      <c r="G130" s="41"/>
      <c r="H130" s="41"/>
      <c r="I130" s="41"/>
      <c r="J130" s="41"/>
      <c r="K130" s="41"/>
      <c r="L130" s="41"/>
      <c r="M130" s="41"/>
      <c r="N130" s="41">
        <v>10</v>
      </c>
      <c r="O130" s="51">
        <v>100000</v>
      </c>
      <c r="P130" s="41" t="e">
        <f>#REF!*#REF!</f>
        <v>#REF!</v>
      </c>
      <c r="Q130" s="51"/>
    </row>
    <row r="131" spans="1:17" x14ac:dyDescent="0.3">
      <c r="A131" s="41">
        <f t="shared" si="0"/>
        <v>4</v>
      </c>
      <c r="B131" s="84" t="s">
        <v>576</v>
      </c>
      <c r="C131" s="166" t="s">
        <v>569</v>
      </c>
      <c r="D131" s="166" t="s">
        <v>568</v>
      </c>
      <c r="E131" s="78"/>
      <c r="F131" s="78"/>
      <c r="G131" s="78"/>
      <c r="H131" s="78"/>
      <c r="I131" s="78"/>
      <c r="J131" s="78"/>
      <c r="K131" s="78"/>
      <c r="L131" s="78"/>
      <c r="M131" s="78"/>
      <c r="N131" s="41">
        <v>10</v>
      </c>
      <c r="O131" s="51">
        <v>100000</v>
      </c>
      <c r="P131" s="41" t="e">
        <f>#REF!*#REF!</f>
        <v>#REF!</v>
      </c>
      <c r="Q131" s="51"/>
    </row>
    <row r="132" spans="1:17" x14ac:dyDescent="0.3">
      <c r="A132" s="124"/>
      <c r="B132" s="124"/>
      <c r="C132" s="124"/>
      <c r="D132" s="124"/>
      <c r="E132" s="51"/>
      <c r="F132" s="51"/>
      <c r="G132" s="51"/>
      <c r="H132" s="51"/>
      <c r="I132" s="51"/>
      <c r="J132" s="51"/>
      <c r="K132" s="51"/>
      <c r="L132" s="51"/>
      <c r="M132" s="51"/>
      <c r="N132" s="51"/>
      <c r="O132" s="51" t="s">
        <v>482</v>
      </c>
      <c r="P132" s="51"/>
      <c r="Q132" s="51"/>
    </row>
    <row r="134" spans="1:17" x14ac:dyDescent="0.3">
      <c r="A134" s="1" t="s">
        <v>485</v>
      </c>
    </row>
    <row r="135" spans="1:17" x14ac:dyDescent="0.3">
      <c r="A135" s="1" t="s">
        <v>363</v>
      </c>
    </row>
    <row r="136" spans="1:17" x14ac:dyDescent="0.3">
      <c r="A136" s="1" t="s">
        <v>495</v>
      </c>
    </row>
    <row r="138" spans="1:17" x14ac:dyDescent="0.3">
      <c r="A138" s="1" t="s">
        <v>496</v>
      </c>
    </row>
    <row r="139" spans="1:17" x14ac:dyDescent="0.3">
      <c r="A139" s="1" t="s">
        <v>497</v>
      </c>
    </row>
    <row r="142" spans="1:17" x14ac:dyDescent="0.3">
      <c r="A142" s="85" t="s">
        <v>503</v>
      </c>
    </row>
    <row r="143" spans="1:17" x14ac:dyDescent="0.3">
      <c r="A143" s="1" t="s">
        <v>498</v>
      </c>
    </row>
    <row r="144" spans="1:17" x14ac:dyDescent="0.3">
      <c r="A144" s="1" t="s">
        <v>499</v>
      </c>
    </row>
    <row r="145" spans="1:9" x14ac:dyDescent="0.3">
      <c r="A145" s="1" t="s">
        <v>500</v>
      </c>
    </row>
    <row r="146" spans="1:9" x14ac:dyDescent="0.3">
      <c r="A146" s="1" t="s">
        <v>501</v>
      </c>
    </row>
    <row r="147" spans="1:9" x14ac:dyDescent="0.3">
      <c r="B147" s="1" t="s">
        <v>502</v>
      </c>
    </row>
    <row r="148" spans="1:9" x14ac:dyDescent="0.3">
      <c r="A148" s="1" t="s">
        <v>504</v>
      </c>
    </row>
    <row r="149" spans="1:9" x14ac:dyDescent="0.3">
      <c r="A149" s="1" t="s">
        <v>505</v>
      </c>
    </row>
    <row r="150" spans="1:9" x14ac:dyDescent="0.3">
      <c r="B150" s="1" t="s">
        <v>506</v>
      </c>
    </row>
    <row r="151" spans="1:9" x14ac:dyDescent="0.3">
      <c r="A151" s="1" t="s">
        <v>507</v>
      </c>
    </row>
    <row r="153" spans="1:9" x14ac:dyDescent="0.3">
      <c r="A153" s="85" t="s">
        <v>508</v>
      </c>
    </row>
    <row r="154" spans="1:9" x14ac:dyDescent="0.3">
      <c r="A154" s="1" t="s">
        <v>554</v>
      </c>
    </row>
    <row r="155" spans="1:9" x14ac:dyDescent="0.3">
      <c r="A155" s="1" t="s">
        <v>509</v>
      </c>
    </row>
    <row r="156" spans="1:9" ht="39.4" customHeight="1" x14ac:dyDescent="0.3">
      <c r="B156" s="190" t="s">
        <v>510</v>
      </c>
      <c r="C156" s="190"/>
      <c r="D156" s="190"/>
      <c r="E156" s="190"/>
      <c r="F156" s="190"/>
      <c r="G156" s="190"/>
      <c r="H156" s="190"/>
      <c r="I156" s="190"/>
    </row>
    <row r="158" spans="1:9" x14ac:dyDescent="0.3">
      <c r="A158" s="1" t="s">
        <v>511</v>
      </c>
    </row>
    <row r="159" spans="1:9" x14ac:dyDescent="0.3">
      <c r="A159" s="1" t="s">
        <v>512</v>
      </c>
    </row>
    <row r="160" spans="1:9" x14ac:dyDescent="0.3">
      <c r="A160" s="1" t="s">
        <v>514</v>
      </c>
    </row>
    <row r="161" spans="1:2" x14ac:dyDescent="0.3">
      <c r="A161" s="1" t="s">
        <v>513</v>
      </c>
    </row>
    <row r="162" spans="1:2" x14ac:dyDescent="0.3">
      <c r="A162" s="1" t="s">
        <v>515</v>
      </c>
    </row>
    <row r="163" spans="1:2" x14ac:dyDescent="0.3">
      <c r="A163" s="1" t="s">
        <v>555</v>
      </c>
    </row>
    <row r="164" spans="1:2" x14ac:dyDescent="0.3">
      <c r="A164" s="1" t="s">
        <v>509</v>
      </c>
    </row>
    <row r="166" spans="1:2" x14ac:dyDescent="0.3">
      <c r="A166" s="1" t="s">
        <v>517</v>
      </c>
    </row>
    <row r="167" spans="1:2" x14ac:dyDescent="0.3">
      <c r="A167" s="1" t="s">
        <v>516</v>
      </c>
    </row>
    <row r="168" spans="1:2" x14ac:dyDescent="0.3">
      <c r="B168" s="1" t="s">
        <v>518</v>
      </c>
    </row>
    <row r="169" spans="1:2" x14ac:dyDescent="0.3">
      <c r="B169" s="1" t="s">
        <v>519</v>
      </c>
    </row>
    <row r="171" spans="1:2" x14ac:dyDescent="0.3">
      <c r="A171" s="1" t="s">
        <v>367</v>
      </c>
    </row>
    <row r="172" spans="1:2" x14ac:dyDescent="0.3">
      <c r="A172" s="1" t="s">
        <v>520</v>
      </c>
    </row>
    <row r="173" spans="1:2" x14ac:dyDescent="0.3">
      <c r="B173" s="1" t="s">
        <v>521</v>
      </c>
    </row>
    <row r="174" spans="1:2" x14ac:dyDescent="0.3">
      <c r="A174" s="1" t="s">
        <v>522</v>
      </c>
    </row>
    <row r="176" spans="1:2" x14ac:dyDescent="0.3">
      <c r="A176" s="82"/>
      <c r="B176" s="1" t="s">
        <v>523</v>
      </c>
    </row>
    <row r="177" spans="1:18" x14ac:dyDescent="0.3">
      <c r="A177" s="82" t="s">
        <v>537</v>
      </c>
    </row>
    <row r="178" spans="1:18" ht="15" customHeight="1" x14ac:dyDescent="0.3">
      <c r="A178" s="10"/>
      <c r="B178" s="186" t="s">
        <v>368</v>
      </c>
      <c r="C178" s="187"/>
      <c r="D178" s="187"/>
      <c r="E178" s="187"/>
      <c r="F178" s="188"/>
      <c r="G178" s="186" t="s">
        <v>527</v>
      </c>
      <c r="H178" s="187"/>
      <c r="I178" s="187"/>
      <c r="J178" s="187"/>
      <c r="K178" s="187"/>
      <c r="L178" s="187"/>
      <c r="M178" s="187"/>
      <c r="N178" s="187"/>
      <c r="O178" s="188"/>
      <c r="P178" s="132"/>
      <c r="Q178" s="132"/>
      <c r="R178" s="133"/>
    </row>
    <row r="179" spans="1:18" x14ac:dyDescent="0.3">
      <c r="A179" s="10" t="s">
        <v>526</v>
      </c>
      <c r="B179" s="127" t="s">
        <v>369</v>
      </c>
      <c r="C179" s="50" t="s">
        <v>370</v>
      </c>
      <c r="D179" s="50" t="s">
        <v>371</v>
      </c>
      <c r="E179" s="50" t="s">
        <v>372</v>
      </c>
      <c r="F179" s="98" t="s">
        <v>373</v>
      </c>
      <c r="G179" s="129">
        <v>405</v>
      </c>
      <c r="H179" s="129">
        <v>488</v>
      </c>
      <c r="I179" s="95">
        <v>488</v>
      </c>
      <c r="J179" s="129">
        <v>532</v>
      </c>
      <c r="K179" s="129">
        <v>532</v>
      </c>
      <c r="L179" s="129">
        <v>532</v>
      </c>
      <c r="M179" s="129">
        <v>532</v>
      </c>
      <c r="N179" s="129">
        <v>532</v>
      </c>
      <c r="O179" s="130">
        <v>640</v>
      </c>
      <c r="P179" s="88"/>
      <c r="Q179" s="88"/>
      <c r="R179" s="89"/>
    </row>
    <row r="180" spans="1:18" x14ac:dyDescent="0.3">
      <c r="A180" s="125" t="s">
        <v>525</v>
      </c>
      <c r="B180" s="127" t="s">
        <v>16</v>
      </c>
      <c r="C180" s="127" t="s">
        <v>16</v>
      </c>
      <c r="D180" s="127" t="s">
        <v>16</v>
      </c>
      <c r="E180" s="127" t="s">
        <v>16</v>
      </c>
      <c r="F180" s="127" t="s">
        <v>16</v>
      </c>
      <c r="G180" s="127" t="s">
        <v>374</v>
      </c>
      <c r="H180" s="50" t="s">
        <v>375</v>
      </c>
      <c r="I180" s="95" t="s">
        <v>376</v>
      </c>
      <c r="J180" s="50" t="s">
        <v>377</v>
      </c>
      <c r="K180" s="50" t="s">
        <v>378</v>
      </c>
      <c r="L180" s="50" t="s">
        <v>379</v>
      </c>
      <c r="M180" s="50" t="s">
        <v>380</v>
      </c>
      <c r="N180" s="50" t="s">
        <v>381</v>
      </c>
      <c r="O180" s="98" t="s">
        <v>382</v>
      </c>
      <c r="P180" s="50"/>
      <c r="Q180" s="50"/>
      <c r="R180" s="98"/>
    </row>
    <row r="181" spans="1:18" x14ac:dyDescent="0.3">
      <c r="A181" s="10" t="s">
        <v>383</v>
      </c>
      <c r="B181" s="128">
        <v>20</v>
      </c>
      <c r="C181" s="129">
        <v>90</v>
      </c>
      <c r="D181" s="129">
        <v>0</v>
      </c>
      <c r="E181" s="129">
        <v>0</v>
      </c>
      <c r="F181" s="130">
        <v>0</v>
      </c>
      <c r="G181" s="129"/>
      <c r="H181" s="129">
        <v>0</v>
      </c>
      <c r="I181" s="129">
        <v>0</v>
      </c>
      <c r="J181" s="129">
        <v>0</v>
      </c>
      <c r="K181" s="129">
        <v>0</v>
      </c>
      <c r="L181" s="129">
        <v>0</v>
      </c>
      <c r="M181" s="129">
        <v>0</v>
      </c>
      <c r="N181" s="129">
        <v>0</v>
      </c>
      <c r="O181" s="130">
        <v>0</v>
      </c>
      <c r="P181" s="129"/>
      <c r="Q181" s="129"/>
      <c r="R181" s="130"/>
    </row>
    <row r="182" spans="1:18" x14ac:dyDescent="0.3">
      <c r="A182" s="125" t="s">
        <v>577</v>
      </c>
      <c r="B182" s="128">
        <v>4</v>
      </c>
      <c r="C182" s="129">
        <v>0</v>
      </c>
      <c r="D182" s="129">
        <v>21</v>
      </c>
      <c r="E182" s="129">
        <v>65</v>
      </c>
      <c r="F182" s="130">
        <v>0</v>
      </c>
      <c r="G182" s="129">
        <v>0</v>
      </c>
      <c r="H182" s="129">
        <v>0</v>
      </c>
      <c r="I182" s="129" t="s">
        <v>385</v>
      </c>
      <c r="J182" s="129" t="s">
        <v>578</v>
      </c>
      <c r="K182" s="129" t="s">
        <v>579</v>
      </c>
      <c r="L182" s="129" t="s">
        <v>579</v>
      </c>
      <c r="M182" s="129" t="s">
        <v>580</v>
      </c>
      <c r="N182" s="129">
        <v>0</v>
      </c>
      <c r="O182" s="130">
        <v>0</v>
      </c>
      <c r="P182" s="129"/>
      <c r="Q182" s="129"/>
      <c r="R182" s="130"/>
    </row>
    <row r="183" spans="1:18" x14ac:dyDescent="0.3">
      <c r="A183" s="125" t="s">
        <v>340</v>
      </c>
      <c r="B183" s="131">
        <v>15</v>
      </c>
      <c r="C183" s="76">
        <v>2</v>
      </c>
      <c r="D183" s="76">
        <v>10</v>
      </c>
      <c r="E183" s="76">
        <v>44</v>
      </c>
      <c r="F183" s="103">
        <v>0</v>
      </c>
      <c r="G183" s="76">
        <v>0</v>
      </c>
      <c r="H183" s="76">
        <v>0</v>
      </c>
      <c r="I183" s="76">
        <v>0</v>
      </c>
      <c r="J183" s="76" t="s">
        <v>385</v>
      </c>
      <c r="K183" s="76" t="s">
        <v>385</v>
      </c>
      <c r="L183" s="76" t="s">
        <v>386</v>
      </c>
      <c r="M183" s="76" t="s">
        <v>384</v>
      </c>
      <c r="N183" s="76">
        <v>0</v>
      </c>
      <c r="O183" s="103">
        <v>0</v>
      </c>
      <c r="P183" s="129"/>
      <c r="Q183" s="129"/>
      <c r="R183" s="130"/>
    </row>
    <row r="184" spans="1:18" x14ac:dyDescent="0.3">
      <c r="A184" s="125"/>
      <c r="B184" s="127" t="s">
        <v>524</v>
      </c>
      <c r="C184" s="125"/>
      <c r="D184" s="125"/>
      <c r="E184" s="125"/>
      <c r="F184" s="130"/>
      <c r="G184" s="127" t="s">
        <v>524</v>
      </c>
      <c r="H184" s="125"/>
      <c r="I184" s="125"/>
      <c r="J184" s="125"/>
      <c r="K184" s="125"/>
      <c r="L184" s="125"/>
      <c r="M184" s="125"/>
      <c r="N184" s="125"/>
      <c r="O184" s="125"/>
      <c r="P184" s="125"/>
      <c r="Q184" s="125"/>
      <c r="R184" s="10"/>
    </row>
    <row r="186" spans="1:18" x14ac:dyDescent="0.3">
      <c r="A186" s="85" t="s">
        <v>529</v>
      </c>
    </row>
    <row r="187" spans="1:18" x14ac:dyDescent="0.3">
      <c r="A187" s="1" t="s">
        <v>530</v>
      </c>
    </row>
    <row r="189" spans="1:18" x14ac:dyDescent="0.3">
      <c r="A189" s="1" t="s">
        <v>581</v>
      </c>
    </row>
    <row r="190" spans="1:18" x14ac:dyDescent="0.3">
      <c r="A190" s="1" t="s">
        <v>463</v>
      </c>
    </row>
    <row r="191" spans="1:18" x14ac:dyDescent="0.3">
      <c r="A191" s="1" t="s">
        <v>464</v>
      </c>
    </row>
    <row r="192" spans="1:18" x14ac:dyDescent="0.3">
      <c r="A192" s="1" t="s">
        <v>465</v>
      </c>
    </row>
    <row r="193" spans="1:2" x14ac:dyDescent="0.3">
      <c r="A193" s="1" t="s">
        <v>462</v>
      </c>
    </row>
    <row r="194" spans="1:2" x14ac:dyDescent="0.3">
      <c r="A194" s="1" t="s">
        <v>338</v>
      </c>
    </row>
    <row r="195" spans="1:2" x14ac:dyDescent="0.3">
      <c r="A195" s="1" t="s">
        <v>531</v>
      </c>
    </row>
    <row r="196" spans="1:2" x14ac:dyDescent="0.3">
      <c r="A196" s="1" t="s">
        <v>532</v>
      </c>
    </row>
    <row r="197" spans="1:2" x14ac:dyDescent="0.3">
      <c r="A197" s="1" t="s">
        <v>469</v>
      </c>
    </row>
    <row r="198" spans="1:2" x14ac:dyDescent="0.3">
      <c r="A198" s="1" t="s">
        <v>533</v>
      </c>
    </row>
    <row r="199" spans="1:2" x14ac:dyDescent="0.3">
      <c r="A199" s="1" t="s">
        <v>534</v>
      </c>
    </row>
    <row r="200" spans="1:2" x14ac:dyDescent="0.3">
      <c r="A200" s="1" t="s">
        <v>535</v>
      </c>
    </row>
    <row r="201" spans="1:2" x14ac:dyDescent="0.3">
      <c r="B201" s="1" t="s">
        <v>536</v>
      </c>
    </row>
    <row r="203" spans="1:2" x14ac:dyDescent="0.3">
      <c r="A203" s="1" t="s">
        <v>538</v>
      </c>
    </row>
    <row r="204" spans="1:2" x14ac:dyDescent="0.3">
      <c r="A204" s="1" t="s">
        <v>540</v>
      </c>
    </row>
    <row r="205" spans="1:2" x14ac:dyDescent="0.3">
      <c r="B205" s="1" t="s">
        <v>542</v>
      </c>
    </row>
    <row r="206" spans="1:2" x14ac:dyDescent="0.3">
      <c r="B206" s="1" t="s">
        <v>541</v>
      </c>
    </row>
    <row r="207" spans="1:2" x14ac:dyDescent="0.3">
      <c r="B207" s="1" t="s">
        <v>582</v>
      </c>
    </row>
    <row r="208" spans="1:2" x14ac:dyDescent="0.3">
      <c r="B208" s="1" t="s">
        <v>543</v>
      </c>
    </row>
    <row r="210" spans="1:2" x14ac:dyDescent="0.3">
      <c r="A210" s="1" t="s">
        <v>547</v>
      </c>
    </row>
    <row r="211" spans="1:2" x14ac:dyDescent="0.3">
      <c r="A211" s="1" t="s">
        <v>546</v>
      </c>
    </row>
    <row r="212" spans="1:2" x14ac:dyDescent="0.3">
      <c r="A212" s="1" t="s">
        <v>539</v>
      </c>
    </row>
    <row r="213" spans="1:2" x14ac:dyDescent="0.3">
      <c r="A213" s="1" t="s">
        <v>545</v>
      </c>
    </row>
    <row r="214" spans="1:2" x14ac:dyDescent="0.3">
      <c r="A214" s="1" t="s">
        <v>544</v>
      </c>
    </row>
    <row r="215" spans="1:2" x14ac:dyDescent="0.3">
      <c r="A215" s="1" t="s">
        <v>548</v>
      </c>
    </row>
    <row r="217" spans="1:2" x14ac:dyDescent="0.3">
      <c r="A217" s="1" t="s">
        <v>549</v>
      </c>
    </row>
    <row r="218" spans="1:2" x14ac:dyDescent="0.3">
      <c r="A218" s="1" t="s">
        <v>550</v>
      </c>
    </row>
    <row r="219" spans="1:2" x14ac:dyDescent="0.3">
      <c r="B219" s="1" t="s">
        <v>551</v>
      </c>
    </row>
    <row r="221" spans="1:2" x14ac:dyDescent="0.3">
      <c r="A221" s="1" t="s">
        <v>552</v>
      </c>
    </row>
    <row r="222" spans="1:2" x14ac:dyDescent="0.3">
      <c r="A222" s="1" t="s">
        <v>553</v>
      </c>
    </row>
  </sheetData>
  <mergeCells count="7">
    <mergeCell ref="G178:O178"/>
    <mergeCell ref="B178:F178"/>
    <mergeCell ref="A10:M10"/>
    <mergeCell ref="A12:M12"/>
    <mergeCell ref="A7:L7"/>
    <mergeCell ref="B156:I156"/>
    <mergeCell ref="A11:M11"/>
  </mergeCells>
  <phoneticPr fontId="27" type="noConversion"/>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1_Insert_PCR</vt:lpstr>
      <vt:lpstr>2_Plasmid_Digest</vt:lpstr>
      <vt:lpstr>3_Plasmid_Assembly</vt:lpstr>
      <vt:lpstr>4_Colony_PCR</vt:lpstr>
      <vt:lpstr>5_Plasmid_sequencing</vt:lpstr>
      <vt:lpstr>6_Transfection</vt:lpstr>
      <vt:lpstr>7_Flow_Cytometry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S. Flies @WildImmunity</dc:creator>
  <cp:lastModifiedBy>eowang</cp:lastModifiedBy>
  <dcterms:created xsi:type="dcterms:W3CDTF">2019-10-21T04:13:41Z</dcterms:created>
  <dcterms:modified xsi:type="dcterms:W3CDTF">2020-04-27T05:23:25Z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697e9723-1d6e-4056-83ca-1460bcc31f6d</vt:lpwstr>
  </property>
</Properties>
</file>